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icgplc.sharepoint.com/sites/AccountsData/Shared Documents/General/IMG/1. Results/FY25/H1 FY25/Datapack/"/>
    </mc:Choice>
  </mc:AlternateContent>
  <xr:revisionPtr revIDLastSave="3" documentId="8_{53093B38-171E-474D-8CD2-73CC86577CFD}" xr6:coauthVersionLast="47" xr6:coauthVersionMax="47" xr10:uidLastSave="{C724C96A-F0AE-43E4-8F8C-D21AE18BE677}"/>
  <bookViews>
    <workbookView xWindow="-120" yWindow="-120" windowWidth="29040" windowHeight="17520" tabRatio="675" xr2:uid="{0B379139-B16B-4DDF-99F0-9C824B98DB63}"/>
  </bookViews>
  <sheets>
    <sheet name="Cover" sheetId="22" r:id="rId1"/>
    <sheet name="Business activity&gt;&gt;&gt;" sheetId="23" r:id="rId2"/>
    <sheet name="Fundraising" sheetId="12" r:id="rId3"/>
    <sheet name="Deployment" sheetId="14" r:id="rId4"/>
    <sheet name="Realisations" sheetId="15" r:id="rId5"/>
    <sheet name="Fund information&gt;&gt;&gt;" sheetId="24" r:id="rId6"/>
    <sheet name="Structured &amp; Private Equity" sheetId="1" r:id="rId7"/>
    <sheet name="Private Debt" sheetId="7" r:id="rId8"/>
    <sheet name="Real Assets" sheetId="8" r:id="rId9"/>
    <sheet name="Credit - Liquid" sheetId="4" r:id="rId10"/>
    <sheet name="Credit - CLOs" sheetId="16" r:id="rId11"/>
    <sheet name="Fund returns over time" sheetId="27" r:id="rId12"/>
    <sheet name="Balance sheet inv. port.&gt;&gt;&gt;" sheetId="26" r:id="rId13"/>
    <sheet name="Balance sheet" sheetId="17" r:id="rId14"/>
    <sheet name="Disclaimer" sheetId="5" r:id="rId15"/>
  </sheets>
  <definedNames>
    <definedName name="_xlnm.Print_Area" localSheetId="12">'Balance sheet inv. port.&gt;&gt;&gt;'!$A$1:$N$26</definedName>
    <definedName name="_xlnm.Print_Area" localSheetId="1">'Business activity&gt;&gt;&gt;'!$A$1:$N$26</definedName>
    <definedName name="_xlnm.Print_Area" localSheetId="0">Cover!$A$1:$N$26</definedName>
    <definedName name="_xlnm.Print_Area" localSheetId="10">'Credit - CLOs'!$B$1:$I$44</definedName>
    <definedName name="_xlnm.Print_Area" localSheetId="5">'Fund information&gt;&gt;&gt;'!$A$1:$N$26</definedName>
    <definedName name="_xlnm.Print_Area" localSheetId="11">'Fund returns over time'!$A$1:$AD$47</definedName>
    <definedName name="_xlnm.Print_Area" localSheetId="7">'Private Debt'!$A$1:$R$27</definedName>
    <definedName name="_xlnm.Print_Area" localSheetId="8">'Real Assets'!$A$1:$R$30</definedName>
    <definedName name="_xlnm.Print_Area" localSheetId="6">'Structured &amp; Private Equity'!$A$1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6" i="7" l="1"/>
  <c r="M27" i="7" s="1"/>
  <c r="H43" i="16"/>
  <c r="H41" i="16"/>
  <c r="F41" i="16"/>
  <c r="F43" i="16" s="1"/>
  <c r="G40" i="16"/>
  <c r="G22" i="16"/>
  <c r="G41" i="16" s="1"/>
  <c r="G43" i="16" s="1"/>
  <c r="G25" i="4"/>
  <c r="G19" i="4"/>
  <c r="G16" i="4"/>
  <c r="G10" i="4"/>
  <c r="G26" i="4" s="1"/>
  <c r="M29" i="8"/>
  <c r="M30" i="8" s="1"/>
  <c r="M24" i="8"/>
  <c r="M17" i="8"/>
  <c r="M22" i="7"/>
  <c r="I27" i="8" l="1"/>
  <c r="I26" i="8"/>
  <c r="I22" i="8"/>
  <c r="I21" i="8"/>
  <c r="I20" i="8"/>
  <c r="I19" i="8"/>
  <c r="I16" i="8"/>
  <c r="I15" i="8"/>
  <c r="I14" i="8"/>
  <c r="I13" i="8"/>
  <c r="I12" i="8"/>
  <c r="I10" i="8"/>
  <c r="I9" i="8"/>
  <c r="I8" i="8"/>
  <c r="I7" i="8"/>
  <c r="I6" i="8"/>
  <c r="I5" i="8"/>
  <c r="I20" i="7"/>
  <c r="I19" i="7"/>
  <c r="I18" i="7"/>
  <c r="I14" i="7"/>
  <c r="I13" i="7"/>
  <c r="I12" i="7"/>
  <c r="I11" i="7"/>
  <c r="I10" i="7"/>
  <c r="I9" i="7"/>
  <c r="I8" i="7"/>
  <c r="I7" i="7"/>
  <c r="I6" i="7"/>
  <c r="I5" i="7"/>
  <c r="I33" i="1"/>
  <c r="I32" i="1"/>
  <c r="I29" i="1"/>
  <c r="I28" i="1"/>
  <c r="I24" i="1"/>
  <c r="I20" i="1"/>
  <c r="I19" i="1"/>
  <c r="I18" i="1"/>
  <c r="I17" i="1"/>
  <c r="I16" i="1"/>
  <c r="I12" i="1"/>
  <c r="I11" i="1"/>
  <c r="I7" i="1"/>
  <c r="I6" i="1"/>
  <c r="I5" i="1"/>
  <c r="M14" i="1"/>
  <c r="M35" i="1"/>
  <c r="M9" i="1"/>
  <c r="G47" i="15" l="1"/>
  <c r="G26" i="15"/>
  <c r="N26" i="1" l="1"/>
  <c r="M26" i="1"/>
  <c r="N30" i="1"/>
  <c r="M30" i="1"/>
  <c r="N35" i="1"/>
  <c r="T15" i="8" l="1"/>
  <c r="T14" i="8"/>
  <c r="T13" i="8"/>
  <c r="T12" i="8"/>
  <c r="T10" i="8"/>
  <c r="T9" i="8"/>
  <c r="T8" i="8"/>
  <c r="T7" i="8"/>
  <c r="T6" i="8"/>
  <c r="E13" i="14" l="1"/>
  <c r="E9" i="14"/>
  <c r="D9" i="14"/>
  <c r="D42" i="14" l="1"/>
  <c r="E42" i="14"/>
  <c r="E21" i="14"/>
  <c r="E18" i="14"/>
  <c r="E19" i="12"/>
  <c r="D22" i="12"/>
  <c r="E22" i="12"/>
  <c r="E23" i="12" s="1"/>
  <c r="M22" i="1"/>
  <c r="M37" i="1" s="1"/>
  <c r="H16" i="4"/>
  <c r="N9" i="1"/>
  <c r="N22" i="1"/>
  <c r="N14" i="1" l="1"/>
  <c r="N37" i="1" s="1"/>
  <c r="H40" i="16" l="1"/>
  <c r="H22" i="16"/>
  <c r="N29" i="8"/>
  <c r="C33" i="17" l="1"/>
  <c r="N22" i="7" l="1"/>
  <c r="N16" i="7"/>
  <c r="H25" i="4" l="1"/>
  <c r="H19" i="4"/>
  <c r="H10" i="4"/>
  <c r="H26" i="4" l="1"/>
  <c r="N26" i="7" l="1"/>
  <c r="N24" i="8"/>
  <c r="N17" i="8"/>
  <c r="N30" i="8" l="1"/>
  <c r="N27" i="7"/>
  <c r="E39" i="14" l="1"/>
  <c r="D39" i="14"/>
  <c r="D37" i="14"/>
  <c r="E26" i="14" l="1"/>
  <c r="E14" i="12"/>
  <c r="E31" i="12"/>
  <c r="E32" i="12" s="1"/>
  <c r="E8" i="12" l="1"/>
  <c r="E10" i="12" s="1"/>
  <c r="E37" i="14" l="1"/>
  <c r="E43" i="14" s="1"/>
  <c r="E16" i="12"/>
  <c r="E33" i="12" l="1"/>
  <c r="D29" i="14" l="1"/>
  <c r="E29" i="14"/>
  <c r="E31" i="14" s="1"/>
  <c r="E15" i="14"/>
  <c r="D15" i="14"/>
  <c r="E6" i="14"/>
  <c r="E22" i="14" l="1"/>
  <c r="E44" i="14" s="1"/>
  <c r="C35" i="17" l="1"/>
</calcChain>
</file>

<file path=xl/sharedStrings.xml><?xml version="1.0" encoding="utf-8"?>
<sst xmlns="http://schemas.openxmlformats.org/spreadsheetml/2006/main" count="1005" uniqueCount="346">
  <si>
    <t>ICG plc</t>
  </si>
  <si>
    <t>Datapack</t>
  </si>
  <si>
    <t>Private and confidential</t>
  </si>
  <si>
    <t>Business Activity</t>
  </si>
  <si>
    <t>Fundraising breakdown</t>
  </si>
  <si>
    <t>Fund</t>
  </si>
  <si>
    <t>Currency</t>
  </si>
  <si>
    <t>LCY(‘m)</t>
  </si>
  <si>
    <t>USD(‘m)</t>
  </si>
  <si>
    <t>EUR</t>
  </si>
  <si>
    <t>European Corporate</t>
  </si>
  <si>
    <t>Strategic Equity V</t>
  </si>
  <si>
    <t>Multiple</t>
  </si>
  <si>
    <t>n/a</t>
  </si>
  <si>
    <t>Co-invest/ Mandates</t>
  </si>
  <si>
    <t>USD</t>
  </si>
  <si>
    <t>Strategic Equity</t>
  </si>
  <si>
    <t>LP Secondaries</t>
  </si>
  <si>
    <t>Structured and Private Equity: total</t>
  </si>
  <si>
    <t>North American Credit Partners</t>
  </si>
  <si>
    <t>Senior Debt Partners V</t>
  </si>
  <si>
    <t>Senior Debt Partners</t>
  </si>
  <si>
    <t xml:space="preserve"> n/a </t>
  </si>
  <si>
    <t>Australian Senior Loan Fund</t>
  </si>
  <si>
    <t>AUD</t>
  </si>
  <si>
    <t>Private Debt: total</t>
  </si>
  <si>
    <t>Real Estate Partnership Capital VI</t>
  </si>
  <si>
    <t>GBP</t>
  </si>
  <si>
    <t>Real Estate Debt</t>
  </si>
  <si>
    <t>Real Estate Equity</t>
  </si>
  <si>
    <t>Infrastructure Europe II</t>
  </si>
  <si>
    <t>Infrastructure Europe</t>
  </si>
  <si>
    <t>Real Assets: total</t>
  </si>
  <si>
    <t>US CLOs</t>
  </si>
  <si>
    <t>European CLOs</t>
  </si>
  <si>
    <t>Global Loan Fund</t>
  </si>
  <si>
    <t>Alternative Credit</t>
  </si>
  <si>
    <t>European Liquids and Loans</t>
  </si>
  <si>
    <t>Total Credit Fund</t>
  </si>
  <si>
    <t>Global Total Credit Fund</t>
  </si>
  <si>
    <t>Liquid Credit</t>
  </si>
  <si>
    <t>Credit: total</t>
  </si>
  <si>
    <t>Total</t>
  </si>
  <si>
    <t>Deployment breakdown*</t>
  </si>
  <si>
    <t>Europe VIII</t>
  </si>
  <si>
    <t>Strategic Equity IV</t>
  </si>
  <si>
    <t>Co-invests &amp; Mandates</t>
  </si>
  <si>
    <t>Recovery II</t>
  </si>
  <si>
    <t>Recovery Fund</t>
  </si>
  <si>
    <t>ICAP IV</t>
  </si>
  <si>
    <t>Asia Pacific Corporate</t>
  </si>
  <si>
    <t>Structured and Private Equity</t>
  </si>
  <si>
    <t>Senior Debt Partners IV</t>
  </si>
  <si>
    <t xml:space="preserve">n/a </t>
  </si>
  <si>
    <t>NAPD II</t>
  </si>
  <si>
    <t>Private Debt</t>
  </si>
  <si>
    <t>Real Estate Partnership Capital IV</t>
  </si>
  <si>
    <t>Real Estate Partnership Capital V</t>
  </si>
  <si>
    <t>Senior Debt Program V</t>
  </si>
  <si>
    <t>ICG-Longbow Development</t>
  </si>
  <si>
    <t>Real Assets</t>
  </si>
  <si>
    <t>* From Direct Investment Funds</t>
  </si>
  <si>
    <t>Realisation breakdown</t>
  </si>
  <si>
    <t xml:space="preserve">Fund </t>
  </si>
  <si>
    <t>Europe VI</t>
  </si>
  <si>
    <t>Strategic Equity II</t>
  </si>
  <si>
    <t>Strategic Equity III</t>
  </si>
  <si>
    <t>Senior Debt Partners II</t>
  </si>
  <si>
    <t>Senior Debt Partners III</t>
  </si>
  <si>
    <t>Senior Secured UK Property Debt</t>
  </si>
  <si>
    <t>Senior Debt Program III</t>
  </si>
  <si>
    <t>Senior Debt Program IV</t>
  </si>
  <si>
    <t>Longbow Development Fund</t>
  </si>
  <si>
    <t>Infrastructure Equity</t>
  </si>
  <si>
    <t>EU CLOs</t>
  </si>
  <si>
    <t>European Senior Loan Fund/ Liquids</t>
  </si>
  <si>
    <t>Alternative Credit Fund</t>
  </si>
  <si>
    <t>Credit</t>
  </si>
  <si>
    <t xml:space="preserve"> </t>
  </si>
  <si>
    <t>Fund Information</t>
  </si>
  <si>
    <t>Investment period</t>
  </si>
  <si>
    <t>Original capital committed</t>
  </si>
  <si>
    <r>
      <t>AUM</t>
    </r>
    <r>
      <rPr>
        <b/>
        <vertAlign val="superscript"/>
        <sz val="8"/>
        <color theme="0"/>
        <rFont val="Calibri"/>
        <family val="2"/>
        <scheme val="minor"/>
      </rPr>
      <t>4</t>
    </r>
    <r>
      <rPr>
        <b/>
        <sz val="10"/>
        <color theme="0"/>
        <rFont val="Calibri"/>
        <family val="2"/>
        <scheme val="minor"/>
      </rPr>
      <t>(</t>
    </r>
    <r>
      <rPr>
        <b/>
        <sz val="8"/>
        <color theme="0"/>
        <rFont val="Calibri"/>
        <family val="2"/>
        <scheme val="minor"/>
      </rPr>
      <t>$</t>
    </r>
    <r>
      <rPr>
        <b/>
        <sz val="10"/>
        <color theme="0"/>
        <rFont val="Calibri"/>
        <family val="2"/>
        <scheme val="minor"/>
      </rPr>
      <t>m)</t>
    </r>
  </si>
  <si>
    <t>Management fee</t>
  </si>
  <si>
    <t>Value of client investments</t>
  </si>
  <si>
    <t>Gross client returns</t>
  </si>
  <si>
    <t>Curr (‘m)</t>
  </si>
  <si>
    <t>Starts</t>
  </si>
  <si>
    <t>Ends</t>
  </si>
  <si>
    <t>Status</t>
  </si>
  <si>
    <r>
      <t>Client</t>
    </r>
    <r>
      <rPr>
        <b/>
        <vertAlign val="superscript"/>
        <sz val="8"/>
        <color theme="0"/>
        <rFont val="Calibri"/>
        <family val="2"/>
        <scheme val="minor"/>
      </rPr>
      <t>1</t>
    </r>
  </si>
  <si>
    <r>
      <t>ICG</t>
    </r>
    <r>
      <rPr>
        <b/>
        <vertAlign val="superscript"/>
        <sz val="10"/>
        <color theme="0"/>
        <rFont val="Calibri"/>
        <family val="2"/>
        <scheme val="minor"/>
      </rPr>
      <t>2</t>
    </r>
  </si>
  <si>
    <t>Total invested</t>
  </si>
  <si>
    <t>AUM</t>
  </si>
  <si>
    <t>Fee-earning AUM</t>
  </si>
  <si>
    <t>Fee basis</t>
  </si>
  <si>
    <t>Realised</t>
  </si>
  <si>
    <t>Remaining</t>
  </si>
  <si>
    <t>Total MOIC</t>
  </si>
  <si>
    <t>Realised MOIC</t>
  </si>
  <si>
    <t>IRR</t>
  </si>
  <si>
    <t>Net DPI</t>
  </si>
  <si>
    <t>European Corporate:</t>
  </si>
  <si>
    <t>Realising</t>
  </si>
  <si>
    <r>
      <t>Invested</t>
    </r>
    <r>
      <rPr>
        <vertAlign val="superscript"/>
        <sz val="8"/>
        <color rgb="FF000000"/>
        <rFont val="Calibri"/>
        <family val="2"/>
        <scheme val="minor"/>
      </rPr>
      <t>5</t>
    </r>
  </si>
  <si>
    <t>Europe VII</t>
  </si>
  <si>
    <t>Investing</t>
  </si>
  <si>
    <r>
      <t>Committed</t>
    </r>
    <r>
      <rPr>
        <vertAlign val="superscript"/>
        <sz val="8"/>
        <color rgb="FF000000"/>
        <rFont val="Calibri"/>
        <family val="2"/>
        <scheme val="minor"/>
      </rPr>
      <t>5</t>
    </r>
  </si>
  <si>
    <t>-</t>
  </si>
  <si>
    <t>Mandates and Co-Investment Vehicles</t>
  </si>
  <si>
    <t>European Corporate: total</t>
  </si>
  <si>
    <t>Asia Pacific Corporate:</t>
  </si>
  <si>
    <t>Fund III</t>
  </si>
  <si>
    <t>Fund IV</t>
  </si>
  <si>
    <t>Asia Pacific Corporate: total</t>
  </si>
  <si>
    <t>Recovery Funds:</t>
  </si>
  <si>
    <t>Recovery 2008 B</t>
  </si>
  <si>
    <t>Recovery Fund II</t>
  </si>
  <si>
    <t>Recovery Funds: total</t>
  </si>
  <si>
    <t>Strategic Equity:</t>
  </si>
  <si>
    <t>Fund II</t>
  </si>
  <si>
    <t>Fund V (USD Sleeve)</t>
  </si>
  <si>
    <t>Committed</t>
  </si>
  <si>
    <t>Fund V (EUR Sleeve)</t>
  </si>
  <si>
    <t>Strategic Equity: total</t>
  </si>
  <si>
    <t>European Mid-Market:</t>
  </si>
  <si>
    <t>Europe Mid-Market I</t>
  </si>
  <si>
    <t>TBC</t>
  </si>
  <si>
    <t>European Mid-Market: total</t>
  </si>
  <si>
    <t>LP Secondaries:</t>
  </si>
  <si>
    <t>LP Secondaries: total</t>
  </si>
  <si>
    <t>ICG Enterprise Trust**</t>
  </si>
  <si>
    <t>Listed Investment Trust</t>
  </si>
  <si>
    <t>NAV</t>
  </si>
  <si>
    <t>** ICG Enterprise Trust is a listed vehicle and total commitment is equal to third-party AUM. It does not charge a management fee on ICG or Graphite investments.</t>
  </si>
  <si>
    <t>Senior Debt Partners*</t>
  </si>
  <si>
    <t>SDP 2</t>
  </si>
  <si>
    <t>Invested</t>
  </si>
  <si>
    <t>SDP 3</t>
  </si>
  <si>
    <t>SDP 3B</t>
  </si>
  <si>
    <t>SDP 3C</t>
  </si>
  <si>
    <t>SDP 4A</t>
  </si>
  <si>
    <t>SDP 4B</t>
  </si>
  <si>
    <t>SDP 4C</t>
  </si>
  <si>
    <t>SDP 5A</t>
  </si>
  <si>
    <t>SDP 5B</t>
  </si>
  <si>
    <t>SDP 5C</t>
  </si>
  <si>
    <t>North American Private Debt</t>
  </si>
  <si>
    <t>Fund I</t>
  </si>
  <si>
    <t>Australian Loans</t>
  </si>
  <si>
    <t>Open ended</t>
  </si>
  <si>
    <r>
      <t>ICG</t>
    </r>
    <r>
      <rPr>
        <b/>
        <vertAlign val="superscript"/>
        <sz val="8"/>
        <color theme="0"/>
        <rFont val="Calibri"/>
        <family val="2"/>
        <scheme val="minor"/>
      </rPr>
      <t>2</t>
    </r>
  </si>
  <si>
    <t>Real Estate Senior Debt Fund I</t>
  </si>
  <si>
    <t>1.18x</t>
  </si>
  <si>
    <t>Real Estate Senior Debt Fund II</t>
  </si>
  <si>
    <t>Real Estate Senior Debt Fund III</t>
  </si>
  <si>
    <t>1.17x</t>
  </si>
  <si>
    <t>Real Estate Senior Debt Fund IV</t>
  </si>
  <si>
    <t>1.09x</t>
  </si>
  <si>
    <t>Real Estate Senior Debt Fund V</t>
  </si>
  <si>
    <t>1.08x</t>
  </si>
  <si>
    <t>Real Estate Partnership Fund IV</t>
  </si>
  <si>
    <t>1.28x</t>
  </si>
  <si>
    <t>Real Estate Partnership Fund V*</t>
  </si>
  <si>
    <t>1.25x</t>
  </si>
  <si>
    <t>Real Estate Partnership Fund VI*</t>
  </si>
  <si>
    <t>ICG Residential Development Debt</t>
  </si>
  <si>
    <t>1.32x</t>
  </si>
  <si>
    <t>ICG Living Development Fund</t>
  </si>
  <si>
    <t>Strategic Real Estate I</t>
  </si>
  <si>
    <t>Jun-22</t>
  </si>
  <si>
    <t>1.10x</t>
  </si>
  <si>
    <t>Metropolitan (EUR)</t>
  </si>
  <si>
    <t>TBC + 3 years</t>
  </si>
  <si>
    <t>Metropolitan (USD)</t>
  </si>
  <si>
    <t>Credit - Liquid</t>
  </si>
  <si>
    <r>
      <t>AUM</t>
    </r>
    <r>
      <rPr>
        <b/>
        <vertAlign val="superscript"/>
        <sz val="8"/>
        <color theme="0"/>
        <rFont val="Calibri"/>
        <family val="2"/>
        <scheme val="minor"/>
      </rPr>
      <t>2</t>
    </r>
    <r>
      <rPr>
        <b/>
        <sz val="8"/>
        <color theme="0"/>
        <rFont val="Calibri"/>
        <family val="2"/>
        <scheme val="minor"/>
      </rPr>
      <t>($m)</t>
    </r>
  </si>
  <si>
    <t>Syndicated Loans</t>
  </si>
  <si>
    <t>Eurocredit Investment I</t>
  </si>
  <si>
    <t>European Senior Loan Fund</t>
  </si>
  <si>
    <t>Liquid Credit Fund</t>
  </si>
  <si>
    <t>Structured Credit</t>
  </si>
  <si>
    <t>Structured Special Opportunities</t>
  </si>
  <si>
    <t>Closed</t>
  </si>
  <si>
    <t>ICG Alternative Credit Warehouse fund I</t>
  </si>
  <si>
    <t>Secured Finance</t>
  </si>
  <si>
    <t>ICG Secured Finance Fund</t>
  </si>
  <si>
    <t>In liquidation</t>
  </si>
  <si>
    <t>Multi-Asset Credit</t>
  </si>
  <si>
    <t>Global Total Credit</t>
  </si>
  <si>
    <t>Pool Re Global Multi Asset Credit</t>
  </si>
  <si>
    <t>Credit - CLOs</t>
  </si>
  <si>
    <t>ICG US CLO 2014-1</t>
  </si>
  <si>
    <t>ICG US CLO 2014-2</t>
  </si>
  <si>
    <t>ICG US CLO 2014-3</t>
  </si>
  <si>
    <t>ICG US CLO 2015-2</t>
  </si>
  <si>
    <t>ICG US CLO 2016-1</t>
  </si>
  <si>
    <t>ICG US CLO 2017-1</t>
  </si>
  <si>
    <t>ICG US CLO 2018-1</t>
  </si>
  <si>
    <t>ICG US CLO 2018-2</t>
  </si>
  <si>
    <t>ICG US CLO 2018-3</t>
  </si>
  <si>
    <t>ICG US CLO 2020-1</t>
  </si>
  <si>
    <t>ICG US CLO 2021-1</t>
  </si>
  <si>
    <t>ICG US CLO 2021-2</t>
  </si>
  <si>
    <t>ICG US CLO 2021-3</t>
  </si>
  <si>
    <t>ICG US CLO 2021-4</t>
  </si>
  <si>
    <t>ICG US CLO 2022-1</t>
  </si>
  <si>
    <t>ICG US CLO 2023-1</t>
  </si>
  <si>
    <t>US CLO</t>
  </si>
  <si>
    <t>St Pauls II</t>
  </si>
  <si>
    <t>St Pauls III</t>
  </si>
  <si>
    <t>St Pauls IV</t>
  </si>
  <si>
    <t>St Pauls V</t>
  </si>
  <si>
    <t>St Pauls VI</t>
  </si>
  <si>
    <t>St Pauls VII</t>
  </si>
  <si>
    <t>St Pauls VIII</t>
  </si>
  <si>
    <t>St Pauls IX</t>
  </si>
  <si>
    <t>St Pauls X</t>
  </si>
  <si>
    <t>St Pauls XI</t>
  </si>
  <si>
    <t>St Pauls XII</t>
  </si>
  <si>
    <t>ICG Euro CLO 2021-1</t>
  </si>
  <si>
    <t>ICG Euro CLO 2022-1</t>
  </si>
  <si>
    <t>ICG Euro CLO 2023-1</t>
  </si>
  <si>
    <t>ICG Euro CLO 2023-2</t>
  </si>
  <si>
    <t>CLOs</t>
  </si>
  <si>
    <t>Other Balance Sheet Investments</t>
  </si>
  <si>
    <t>Gross IRR</t>
  </si>
  <si>
    <t>Gross total MOIC</t>
  </si>
  <si>
    <t>DPI</t>
  </si>
  <si>
    <t>Investment period starts</t>
  </si>
  <si>
    <t>&gt;100%</t>
  </si>
  <si>
    <t>SDP II</t>
  </si>
  <si>
    <t>SDP III (EUR)</t>
  </si>
  <si>
    <t>SDP IV (EUR)</t>
  </si>
  <si>
    <t>SDP V (EUR)</t>
  </si>
  <si>
    <t>SDP V (USD)</t>
  </si>
  <si>
    <t>Fund III (NACP III)</t>
  </si>
  <si>
    <t>Strategic Real Estate II</t>
  </si>
  <si>
    <t>Real Estate Partnership Fund V</t>
  </si>
  <si>
    <t>Real Estate Partnership Fund VI</t>
  </si>
  <si>
    <t>1.20x</t>
  </si>
  <si>
    <t>Balance-sheet Investment Portfolio Valuation Sensitivity</t>
  </si>
  <si>
    <t>Balance sheet investment portfolio valuation sensitivity</t>
  </si>
  <si>
    <t>Fair Value at</t>
  </si>
  <si>
    <r>
      <t>Primary Valuation
Technique</t>
    </r>
    <r>
      <rPr>
        <b/>
        <vertAlign val="superscript"/>
        <sz val="8"/>
        <color theme="0"/>
        <rFont val="Calibri"/>
        <family val="2"/>
      </rPr>
      <t>1</t>
    </r>
  </si>
  <si>
    <t>Key Unobservable
Inputs</t>
  </si>
  <si>
    <t>Range</t>
  </si>
  <si>
    <t>Weighted Average/ Fair Value Inputs</t>
  </si>
  <si>
    <t>Sensitivity/
Scenarios</t>
  </si>
  <si>
    <t>Instrument</t>
  </si>
  <si>
    <t>£m</t>
  </si>
  <si>
    <r>
      <rPr>
        <b/>
        <sz val="8"/>
        <color rgb="FF000000"/>
        <rFont val="Calibri"/>
        <family val="2"/>
      </rPr>
      <t>Structured &amp; Private Equity:</t>
    </r>
    <r>
      <rPr>
        <sz val="8"/>
        <color rgb="FF000000"/>
        <rFont val="Calibri"/>
        <family val="2"/>
      </rPr>
      <t xml:space="preserve"> Corporate Investments &amp; US Mid-Market</t>
    </r>
  </si>
  <si>
    <t>Market comparable companies</t>
  </si>
  <si>
    <t>Earnings multiple</t>
  </si>
  <si>
    <r>
      <t>+10% Earnings multiple</t>
    </r>
    <r>
      <rPr>
        <vertAlign val="superscript"/>
        <sz val="8"/>
        <color rgb="FF000000"/>
        <rFont val="Calibri"/>
        <family val="2"/>
      </rPr>
      <t>2</t>
    </r>
  </si>
  <si>
    <t>Discounted cash flow</t>
  </si>
  <si>
    <t>Discount rate</t>
  </si>
  <si>
    <r>
      <t>-10% Earnings multiple</t>
    </r>
    <r>
      <rPr>
        <vertAlign val="superscript"/>
        <sz val="8"/>
        <color rgb="FF000000"/>
        <rFont val="Calibri"/>
        <family val="2"/>
      </rPr>
      <t>2</t>
    </r>
  </si>
  <si>
    <r>
      <rPr>
        <b/>
        <sz val="8"/>
        <color rgb="FF000000"/>
        <rFont val="Calibri"/>
        <family val="2"/>
      </rPr>
      <t>Structured &amp; Private Equity:</t>
    </r>
    <r>
      <rPr>
        <sz val="8"/>
        <color rgb="FF000000"/>
        <rFont val="Calibri"/>
        <family val="2"/>
      </rPr>
      <t xml:space="preserve"> Strategic Equity, LP Secondaries, Recovery Fund, Life Sciences </t>
    </r>
  </si>
  <si>
    <t>Third-party valuation /
funding round value</t>
  </si>
  <si>
    <t>+10% valuation</t>
  </si>
  <si>
    <t>-10% valuation</t>
  </si>
  <si>
    <r>
      <rPr>
        <b/>
        <sz val="8"/>
        <color rgb="FF000000"/>
        <rFont val="Calibri"/>
        <family val="2"/>
      </rPr>
      <t>Private Debt:</t>
    </r>
    <r>
      <rPr>
        <sz val="8"/>
        <color rgb="FF000000"/>
        <rFont val="Calibri"/>
        <family val="2"/>
      </rPr>
      <t xml:space="preserve"> North American Credit Partners</t>
    </r>
  </si>
  <si>
    <r>
      <t>'-10% Earnings multiple</t>
    </r>
    <r>
      <rPr>
        <vertAlign val="superscript"/>
        <sz val="8"/>
        <color rgb="FF000000"/>
        <rFont val="Calibri"/>
        <family val="2"/>
      </rPr>
      <t>2</t>
    </r>
  </si>
  <si>
    <r>
      <rPr>
        <b/>
        <sz val="8"/>
        <color rgb="FF000000"/>
        <rFont val="Calibri"/>
        <family val="2"/>
      </rPr>
      <t>Private Debt:</t>
    </r>
    <r>
      <rPr>
        <sz val="8"/>
        <color rgb="FF000000"/>
        <rFont val="Calibri"/>
        <family val="2"/>
      </rPr>
      <t xml:space="preserve"> Senior Debt Partners</t>
    </r>
  </si>
  <si>
    <t>Probability of default</t>
  </si>
  <si>
    <r>
      <t>Upside case</t>
    </r>
    <r>
      <rPr>
        <vertAlign val="superscript"/>
        <sz val="8"/>
        <color rgb="FF000000"/>
        <rFont val="Calibri"/>
        <family val="2"/>
      </rPr>
      <t>3</t>
    </r>
  </si>
  <si>
    <t>Loss given default</t>
  </si>
  <si>
    <r>
      <t>Downside case</t>
    </r>
    <r>
      <rPr>
        <vertAlign val="superscript"/>
        <sz val="8"/>
        <color rgb="FF000000"/>
        <rFont val="Calibri"/>
        <family val="2"/>
      </rPr>
      <t>3</t>
    </r>
  </si>
  <si>
    <t>Maturity of loan</t>
  </si>
  <si>
    <t>3 years</t>
  </si>
  <si>
    <t>Effective interest rate</t>
  </si>
  <si>
    <t>Third-party valuation</t>
  </si>
  <si>
    <t>+10% Third-party valuation</t>
  </si>
  <si>
    <t>LTV-based impairment model</t>
  </si>
  <si>
    <t>-10% Third-party valuation</t>
  </si>
  <si>
    <r>
      <rPr>
        <b/>
        <sz val="8"/>
        <color rgb="FF000000"/>
        <rFont val="Calibri"/>
        <family val="2"/>
      </rPr>
      <t xml:space="preserve">Credit: </t>
    </r>
    <r>
      <rPr>
        <sz val="8"/>
        <color rgb="FF000000"/>
        <rFont val="Calibri"/>
        <family val="2"/>
      </rPr>
      <t>Subordinated notes of CLO vehicles</t>
    </r>
  </si>
  <si>
    <t>Default Rate</t>
  </si>
  <si>
    <t>3% - 4.5%</t>
  </si>
  <si>
    <t>Prepayment rate %</t>
  </si>
  <si>
    <t>15% -20%</t>
  </si>
  <si>
    <t>Recovery rate %</t>
  </si>
  <si>
    <t>Reinvestment price</t>
  </si>
  <si>
    <r>
      <rPr>
        <b/>
        <sz val="8"/>
        <color rgb="FF000000"/>
        <rFont val="Calibri"/>
        <family val="2"/>
      </rPr>
      <t>Credit:</t>
    </r>
    <r>
      <rPr>
        <sz val="8"/>
        <color rgb="FF000000"/>
        <rFont val="Calibri"/>
        <family val="2"/>
      </rPr>
      <t xml:space="preserve"> Liquid Funds</t>
    </r>
  </si>
  <si>
    <t>Total assets</t>
  </si>
  <si>
    <t>Level 1 &amp; Level 2 Assets</t>
  </si>
  <si>
    <t>Total Investments</t>
  </si>
  <si>
    <t>Disclaimer</t>
  </si>
  <si>
    <t>The materials being provided to you are intended only for informational purposes and convenient reference and may not be relied upon for any purpose. This information is not intended to provide, and should not be relied upon, for accounting, legal, tax advice or investment recommendations although information has been obtained from and is based upon sources that Intermediate Capital Group plc (“ICG plc") considers reliable, we do not guarantee its accuracy and it may be incomplete or condensed. All opinions, projections and estimates constitute the judgment of ICG plc as of the date of the materials and are subject to change without notice. ICG plc disclaims and hereby excludes _x000B_all liability and therefore accepts no responsibility for any loss (whether direct or indirect) arising for any action taken or not taken by anyone using the information contained therein. These materials are not intended as an offer or solicitation with respect to the purchase or sale of any security or investment interest and may not be relied upon in evaluating the merits of investing in any investment interests. These materials are not intended for distribution to, or use by any person or entity in any jurisdiction or country where such distribution or use would be contrary to local law or regulation. Neither ICG plc or any of its affiliates makes any representation or warranty, express or implied as to the accuracy or completeness of the information contained herein, and nothing contained herein shall be relied upon as a promise or representation whether as to past or future performance. 
These materials (including their contents) are confidential, being for use only by the persons to whom they are issued. Distribution of these materials to any person other _x000B_than the person to whom this information was originally delivered and to such person’s advisors is unauthorised and any reproduction of these materials, in whole or in part, or the disclosure of any of their contents, without the prior consent of ICG plc or its affiliates is prohibited. This communication is limited to and directed to those persons invited to the presentation. It is therefore only directed at professional clients, as defined by the financial conduct authority. Any other persons should not seek to rely upon the information contained herein. Collective investment schemes referred to herein are not regulated for the purposes of the UK’s financial services and markets act 2000 _x000B_and are not available to members of the general public. ICG plc is authorised and regulated in the united kingdom by the financial conduct authority. 
These materials are not for publication, release or distribution in and may not be taken or transmitted into the united states of America, Canada, Japan, South Africa or Australia and may not be copied, forwarded, distributed or transmitted in or into the united states of America, Canada, Japan or Australia or any other jurisdiction where _x000B_to do so would be unlawful. The distribution of these materials in any other jurisdictions may be restricted by law and persons into whose possession these materials come should inform themselves about, and observe any such restrictions. Any failure to comply with such restrictions may constitute a violation of the laws of the United States, Canada, Japan or Australia or any other such jurisdiction. 
These materials do not and are not intended to constitute, and should not be construed as, an offer, inducement, invitation or commitment to purchase, subscribe to, _x000B_provide or sell any securities, services or products of ICG plc in any jurisdiction or to provide any recommendations for financial, securities, investment or other advice _x000B_or to take any decision. </t>
  </si>
  <si>
    <r>
      <t>Fund V (USD Sleeve)</t>
    </r>
    <r>
      <rPr>
        <vertAlign val="superscript"/>
        <sz val="8"/>
        <rFont val="Calibri"/>
        <family val="2"/>
        <scheme val="minor"/>
      </rPr>
      <t>6</t>
    </r>
  </si>
  <si>
    <r>
      <t>Fund V (EUR Sleeve)</t>
    </r>
    <r>
      <rPr>
        <vertAlign val="superscript"/>
        <sz val="8"/>
        <rFont val="Calibri"/>
        <family val="2"/>
        <scheme val="minor"/>
      </rPr>
      <t>6</t>
    </r>
  </si>
  <si>
    <t>1.0%-2.2%</t>
  </si>
  <si>
    <t>9.6%-11.5%</t>
  </si>
  <si>
    <t>Fund returns over time</t>
  </si>
  <si>
    <t>Results for financial year ended 30 September 2024</t>
  </si>
  <si>
    <t>3.09x</t>
  </si>
  <si>
    <t>2.48x</t>
  </si>
  <si>
    <t>2.56x</t>
  </si>
  <si>
    <t>0.78x</t>
  </si>
  <si>
    <t>1.48x</t>
  </si>
  <si>
    <t>0.06x</t>
  </si>
  <si>
    <t xml:space="preserve">-   </t>
  </si>
  <si>
    <t>1.30x</t>
  </si>
  <si>
    <t>2.08x</t>
  </si>
  <si>
    <t>0.10x</t>
  </si>
  <si>
    <t xml:space="preserve"> Investing</t>
  </si>
  <si>
    <t>Realisation</t>
  </si>
  <si>
    <t>ICG US CLO 2024-1</t>
  </si>
  <si>
    <t>ICG Euro CLO 2024-1</t>
  </si>
  <si>
    <t>NAPD I</t>
  </si>
  <si>
    <t>AUM raised 
H1 FY25</t>
  </si>
  <si>
    <t>AUM deployment 
H1 FY25</t>
  </si>
  <si>
    <t>AUM realised 
H1 FY25</t>
  </si>
  <si>
    <t>Fee-earning AUM realised 
H1 FY25</t>
  </si>
  <si>
    <t xml:space="preserve">Fund III </t>
  </si>
  <si>
    <t>=</t>
  </si>
  <si>
    <t>* Third-party AUM includes co-mingled funds and mandates.</t>
  </si>
  <si>
    <r>
      <t>Effect on Fair Value</t>
    </r>
    <r>
      <rPr>
        <b/>
        <vertAlign val="superscript"/>
        <sz val="8"/>
        <color theme="0"/>
        <rFont val="Calibri"/>
        <family val="2"/>
      </rPr>
      <t xml:space="preserve">4 
</t>
    </r>
    <r>
      <rPr>
        <b/>
        <sz val="8"/>
        <color theme="0"/>
        <rFont val="Calibri"/>
        <family val="2"/>
      </rPr>
      <t xml:space="preserve">30/09/2024 </t>
    </r>
  </si>
  <si>
    <t>7.5x – 27.2x</t>
  </si>
  <si>
    <t>7.6%-20.9%</t>
  </si>
  <si>
    <t>6.1x – 21.3x</t>
  </si>
  <si>
    <t>5.5x – 20.8x</t>
  </si>
  <si>
    <t>13.5% - 15.0%</t>
  </si>
  <si>
    <t>1. Where the Group has co-invested with its managed funds, it is the type of the underlying investment, and the valuation techniques used for these underlying investments, that is set out here. 
2. Investments in the following strategies are sensitised using  the actual or implied earnings multiple to provide a consistent, comparable basis for this analysis: Corporate Investments, US Mid- Market, North America Credit Partners.
3. The sensitivity analysis is performed on the entire portfolio of subordinated notes of CLO vehicles that the Group has invested in with total value of £183.1m 30 September 2024 (Unaudited) (31 March 2024: £187.7m). The default rate was set at 4.5% until 2025, reducing by 0.5% semi-annually during 2025 and reverting to 3% in 2026. The upside case is based on the default rate being lowered to 2.5% p.a. for the next 3 months, then to 2.0% p.a. for the following 6 months, 1.5% p.a. for the following 6 months and reverting to 1% p.a. for the following 9 months, keeping all other parameters consistent. The downside case is based on the default rate being increased over the next 3 months to 6.5%, then to 6.0% for the following 6 months, 5.5% p.a. for the following 6 months and reverting to 5% p.a. for the following 9 months, keeping all other parameters consistent.</t>
  </si>
  <si>
    <t>Europe Mid-Market</t>
  </si>
  <si>
    <t>Fundraising</t>
  </si>
  <si>
    <t>Real Estate Senior Debt</t>
  </si>
  <si>
    <t>European Mid-Market</t>
  </si>
  <si>
    <t>European Mid-Market I</t>
  </si>
  <si>
    <t>European Mid-Market II</t>
  </si>
  <si>
    <t>North American Credit Partners II</t>
  </si>
  <si>
    <t>North American Credit Partners III</t>
  </si>
  <si>
    <r>
      <t>Available for deployment</t>
    </r>
    <r>
      <rPr>
        <b/>
        <vertAlign val="superscript"/>
        <sz val="8"/>
        <color theme="0"/>
        <rFont val="Calibri"/>
        <family val="2"/>
        <scheme val="minor"/>
      </rPr>
      <t>8</t>
    </r>
    <r>
      <rPr>
        <b/>
        <sz val="8"/>
        <color theme="0"/>
        <rFont val="Calibri"/>
        <family val="2"/>
        <scheme val="minor"/>
      </rPr>
      <t xml:space="preserve">
($m)</t>
    </r>
  </si>
  <si>
    <r>
      <t>Available for deployment</t>
    </r>
    <r>
      <rPr>
        <b/>
        <vertAlign val="superscript"/>
        <sz val="8"/>
        <color theme="0"/>
        <rFont val="Calibri"/>
        <family val="2"/>
        <scheme val="minor"/>
      </rPr>
      <t>5</t>
    </r>
    <r>
      <rPr>
        <b/>
        <sz val="8"/>
        <color theme="0"/>
        <rFont val="Calibri"/>
        <family val="2"/>
        <scheme val="minor"/>
      </rPr>
      <t xml:space="preserve">
($m)</t>
    </r>
  </si>
  <si>
    <t>1 At final close (or most recent close for those funds still in fundraising); 2 Estimated ICG plc commitment. Subject to final terms to be agreed upon final close; 3 Drawn ICG balance sheet commitment at fair value as at 30 September 2024, and balance sheet holdings relating to legacy funds (Europe V: $49m and ICAP 2008: 18m) are included in the subtotal numbers; 4 Contribution to third-party AUM and third-party fee earning AUM as at 30 September 2024; 5 Charged fees on committed capital at inception and switched to charging on invested capital once a subsequent vintage was raised, in line with market practice. 6 Gross MOIC for both Fund V are unlevered whereas  the rest SE funds MOIC is levered. 7 Due to short measurement time of respective cashflows Gross IRR is not applicable as at 30 September 2024; 8 Available for deployment excludes committed but undrawn investments, un-signed leverage, and funds &amp; mandates outside of their investment period.</t>
  </si>
  <si>
    <t>* Cost of Investment and Value of Investments figures represent those of underlying deals, with gross MOIC and IRR figures being reported after taking into account the use of bridge and also recycling proceeds into new deals.</t>
  </si>
  <si>
    <t>LP Secondaries *</t>
  </si>
  <si>
    <t>1 At final close (or most recent close for those funds still in fundraising); 2 Estimated ICG plc commitment. Subject to final terms to be agreed upon final close; 3 Drawn ICG balance sheet commitment at fair value as at 30 September 2024, and balance sheet holdings relating to a legacy fund (SDP I: $3m) is included in the subtotal numbers; 4 Contribution to third-party AUM and third-party fee earning AUM as at 30 September 2024; 5 Available for deployment excludes committed but undrawn investments, un-signed leverage, and funds &amp; mandates outside of their investment period.</t>
  </si>
  <si>
    <t>1 At final close (or most recent close for those funds still in fundraising); 2 Estimated ICG plc commitment. Subject to final terms to be agreed upon final close; 3 Drawn ICG balance sheet commitment at fair value as at 30 September 2024; 4 Contribution to third-party AUM and third-party fee earning AUM as at 30 September 2024; 5 Available for deployment excludes committed but undrawn investments, un-signed leverage, and funds &amp; mandates outside of their investment period.</t>
  </si>
  <si>
    <t>* Third-party fee-earning AUM excludes undrawn commitments.</t>
  </si>
  <si>
    <t>Europe Mid-Market II</t>
  </si>
  <si>
    <r>
      <t xml:space="preserve">of which ICG balance sheet </t>
    </r>
    <r>
      <rPr>
        <b/>
        <vertAlign val="superscript"/>
        <sz val="10"/>
        <color theme="0"/>
        <rFont val="Calibri"/>
        <family val="2"/>
        <scheme val="minor"/>
      </rPr>
      <t>3</t>
    </r>
    <r>
      <rPr>
        <b/>
        <sz val="10"/>
        <color theme="0"/>
        <rFont val="Calibri"/>
        <family val="2"/>
        <scheme val="minor"/>
      </rPr>
      <t xml:space="preserve"> 
</t>
    </r>
    <r>
      <rPr>
        <b/>
        <sz val="8"/>
        <color theme="0"/>
        <rFont val="Calibri"/>
        <family val="2"/>
        <scheme val="minor"/>
      </rPr>
      <t>($m)(FV)</t>
    </r>
  </si>
  <si>
    <r>
      <t xml:space="preserve">of which ICG balance sheet </t>
    </r>
    <r>
      <rPr>
        <b/>
        <vertAlign val="superscript"/>
        <sz val="8"/>
        <color theme="0"/>
        <rFont val="Calibri"/>
        <family val="2"/>
        <scheme val="minor"/>
      </rPr>
      <t>1</t>
    </r>
    <r>
      <rPr>
        <b/>
        <sz val="10"/>
        <color theme="0"/>
        <rFont val="Calibri"/>
        <family val="2"/>
        <scheme val="minor"/>
      </rPr>
      <t xml:space="preserve"> 
</t>
    </r>
    <r>
      <rPr>
        <b/>
        <sz val="8"/>
        <color theme="0"/>
        <rFont val="Calibri"/>
        <family val="2"/>
        <scheme val="minor"/>
      </rPr>
      <t>($m)(FV)</t>
    </r>
  </si>
  <si>
    <r>
      <t>of which ICG balance sheet</t>
    </r>
    <r>
      <rPr>
        <b/>
        <vertAlign val="superscript"/>
        <sz val="8"/>
        <color theme="0"/>
        <rFont val="Calibri"/>
        <family val="2"/>
        <scheme val="minor"/>
      </rPr>
      <t xml:space="preserve"> 1</t>
    </r>
    <r>
      <rPr>
        <b/>
        <vertAlign val="superscript"/>
        <sz val="10"/>
        <color theme="0"/>
        <rFont val="Calibri"/>
        <family val="2"/>
        <scheme val="minor"/>
      </rPr>
      <t xml:space="preserve"> </t>
    </r>
    <r>
      <rPr>
        <b/>
        <sz val="10"/>
        <color theme="0"/>
        <rFont val="Calibri"/>
        <family val="2"/>
        <scheme val="minor"/>
      </rPr>
      <t xml:space="preserve">
</t>
    </r>
    <r>
      <rPr>
        <b/>
        <sz val="8"/>
        <color theme="0"/>
        <rFont val="Calibri"/>
        <family val="2"/>
        <scheme val="minor"/>
      </rPr>
      <t>($m)(FV)</t>
    </r>
  </si>
  <si>
    <t>1 Drawn ICG balance sheet commitment at fair value as at 30 September 2024; 2 Contribution to third-party AUM and third-party fee-earning AUM as at 30 September 2024.</t>
  </si>
  <si>
    <t>1 Drawn ICG balance sheet commitment at fair value as at 30 September 2024; the total number has been manually adjusted by +$17m relating to the Risk Retention Fund; 2 Contribution to third-party AUM and third-party fee earning AUM as at 30 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</si>
</sst>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3" formatCode="_-* #,##0.00_-;\-* #,##0.00_-;_-* &quot;-&quot;??_-;_-@_-"/>
    <numFmt numFmtId="164" formatCode="_(* #,##0.00_);_(* \(#,##0.00\);_(* &quot;-&quot;??_);_(@_)"/>
    <numFmt numFmtId="165" formatCode="_-* #,##0_-;\-* #,##0_-;_-* &quot;-&quot;??_-;_-@_-"/>
    <numFmt numFmtId="166" formatCode="0.00\x"/>
    <numFmt numFmtId="167" formatCode="#,##0;\(#,##0\);\-"/>
    <numFmt numFmtId="168" formatCode="#,##0.0"/>
    <numFmt numFmtId="169" formatCode="#0.0;\(#0.0\);#0.0;_(@_)"/>
    <numFmt numFmtId="170" formatCode="#0.0_)%;\(#0.0\)%;&quot;—&quot;_)\%;_(@_)"/>
    <numFmt numFmtId="171" formatCode="#0.0_)%;\(#0.0\)%;#0.0_)%;_(@_)"/>
    <numFmt numFmtId="172" formatCode="_(* #,##0_);_(* \(#,##0\);_(* &quot;-&quot;??_);_(@_)"/>
    <numFmt numFmtId="173" formatCode="#,##0.00;\(#,##0.00\);\-"/>
    <numFmt numFmtId="174" formatCode="dd\ mmmm\ yyyy"/>
    <numFmt numFmtId="175" formatCode="[$$-409]#,##0"/>
    <numFmt numFmtId="176" formatCode="&quot;£&quot;#,##0"/>
    <numFmt numFmtId="177" formatCode="\€#,##0"/>
    <numFmt numFmtId="178" formatCode="[$€-2]\ #,##0;[Red]\-[$€-2]\ #,##0"/>
    <numFmt numFmtId="179" formatCode="[$-409]d\-mmm\-yy;@"/>
    <numFmt numFmtId="180" formatCode="[$-409]mmm\-yy;@"/>
    <numFmt numFmtId="181" formatCode="#,##0_ ;[Red]\-#,##0\ "/>
    <numFmt numFmtId="182" formatCode="_(* #,##0.00&quot;x&quot;_);_(* \(#,##0.00\);_(* &quot;-&quot;_);_-@_-"/>
    <numFmt numFmtId="183" formatCode="#0.0_)%;\(#0.0\)%;&quot;-&quot;_)\%;_(@_)"/>
    <numFmt numFmtId="184" formatCode="yyyy"/>
  </numFmts>
  <fonts count="68" x14ac:knownFonts="1">
    <font>
      <sz val="11"/>
      <color theme="1"/>
      <name val="Calibri"/>
      <family val="2"/>
      <scheme val="minor"/>
    </font>
    <font>
      <sz val="11"/>
      <color theme="1"/>
      <name val="Calibri"/>
      <family val="2"/>
      <scheme val="minor"/>
    </font>
    <font>
      <sz val="10"/>
      <color theme="1"/>
      <name val="Calibri"/>
      <family val="2"/>
      <scheme val="minor"/>
    </font>
    <font>
      <b/>
      <sz val="8"/>
      <color theme="0"/>
      <name val="Calibri"/>
      <family val="2"/>
      <scheme val="minor"/>
    </font>
    <font>
      <b/>
      <vertAlign val="superscript"/>
      <sz val="8"/>
      <color theme="0"/>
      <name val="Calibri"/>
      <family val="2"/>
      <scheme val="minor"/>
    </font>
    <font>
      <b/>
      <sz val="8"/>
      <color theme="4" tint="-0.499984740745262"/>
      <name val="Calibri"/>
      <family val="2"/>
      <scheme val="minor"/>
    </font>
    <font>
      <sz val="8"/>
      <color rgb="FF000000"/>
      <name val="Calibri"/>
      <family val="2"/>
      <scheme val="minor"/>
    </font>
    <font>
      <sz val="8"/>
      <color rgb="FF3397CF"/>
      <name val="Calibri"/>
      <family val="2"/>
      <scheme val="minor"/>
    </font>
    <font>
      <b/>
      <sz val="8"/>
      <color rgb="FF000000"/>
      <name val="Calibri"/>
      <family val="2"/>
      <scheme val="minor"/>
    </font>
    <font>
      <b/>
      <sz val="8"/>
      <color rgb="FF3397CF"/>
      <name val="Calibri"/>
      <family val="2"/>
      <scheme val="minor"/>
    </font>
    <font>
      <sz val="8"/>
      <color rgb="FF494949"/>
      <name val="Calibri"/>
      <family val="2"/>
      <scheme val="minor"/>
    </font>
    <font>
      <b/>
      <sz val="8"/>
      <color rgb="FFFFFFFF"/>
      <name val="Calibri"/>
      <family val="2"/>
      <scheme val="minor"/>
    </font>
    <font>
      <sz val="8"/>
      <color theme="1"/>
      <name val="Calibri"/>
      <family val="2"/>
      <scheme val="minor"/>
    </font>
    <font>
      <b/>
      <sz val="8"/>
      <color theme="1"/>
      <name val="Calibri"/>
      <family val="2"/>
      <scheme val="minor"/>
    </font>
    <font>
      <b/>
      <sz val="11"/>
      <color theme="6" tint="-0.499984740745262"/>
      <name val="Calibri"/>
      <family val="2"/>
      <scheme val="minor"/>
    </font>
    <font>
      <b/>
      <sz val="10"/>
      <color theme="6" tint="-0.499984740745262"/>
      <name val="Calibri"/>
      <family val="2"/>
      <scheme val="minor"/>
    </font>
    <font>
      <b/>
      <sz val="10"/>
      <color theme="0"/>
      <name val="Calibri"/>
      <family val="2"/>
      <scheme val="minor"/>
    </font>
    <font>
      <b/>
      <sz val="10"/>
      <color rgb="FF494949"/>
      <name val="Calibri"/>
      <family val="2"/>
      <scheme val="minor"/>
    </font>
    <font>
      <sz val="10"/>
      <color rgb="FF3397CF"/>
      <name val="Calibri"/>
      <family val="2"/>
      <scheme val="minor"/>
    </font>
    <font>
      <sz val="10"/>
      <name val="Calibri"/>
      <family val="2"/>
      <scheme val="minor"/>
    </font>
    <font>
      <sz val="10"/>
      <color rgb="FF000000"/>
      <name val="Calibri"/>
      <family val="2"/>
      <scheme val="minor"/>
    </font>
    <font>
      <b/>
      <sz val="10"/>
      <name val="Calibri"/>
      <family val="2"/>
      <scheme val="minor"/>
    </font>
    <font>
      <b/>
      <sz val="10"/>
      <color theme="1"/>
      <name val="Calibri"/>
      <family val="2"/>
      <scheme val="minor"/>
    </font>
    <font>
      <sz val="7"/>
      <color rgb="FF000000"/>
      <name val="Pembroke Light"/>
      <family val="3"/>
    </font>
    <font>
      <b/>
      <sz val="8"/>
      <color rgb="FF494949"/>
      <name val="Calibri"/>
      <family val="2"/>
      <scheme val="minor"/>
    </font>
    <font>
      <sz val="8"/>
      <name val="Calibri"/>
      <family val="2"/>
      <scheme val="minor"/>
    </font>
    <font>
      <b/>
      <sz val="8"/>
      <name val="Calibri"/>
      <family val="2"/>
      <scheme val="minor"/>
    </font>
    <font>
      <b/>
      <vertAlign val="superscript"/>
      <sz val="10"/>
      <color theme="0"/>
      <name val="Calibri"/>
      <family val="2"/>
      <scheme val="minor"/>
    </font>
    <font>
      <sz val="8"/>
      <color rgb="FF000000"/>
      <name val="Calibri Light"/>
      <family val="2"/>
      <scheme val="major"/>
    </font>
    <font>
      <sz val="8"/>
      <color theme="1"/>
      <name val="Calibri Light"/>
      <family val="2"/>
      <scheme val="major"/>
    </font>
    <font>
      <sz val="8"/>
      <color rgb="FF3397CF"/>
      <name val="Calibri Light"/>
      <family val="2"/>
      <scheme val="major"/>
    </font>
    <font>
      <sz val="10"/>
      <name val="Arial"/>
      <family val="2"/>
    </font>
    <font>
      <sz val="8"/>
      <color rgb="FF000000"/>
      <name val="Calibri"/>
      <family val="2"/>
    </font>
    <font>
      <vertAlign val="superscript"/>
      <sz val="8"/>
      <color rgb="FF000000"/>
      <name val="Calibri"/>
      <family val="2"/>
    </font>
    <font>
      <sz val="8"/>
      <color rgb="FF0094FF"/>
      <name val="Calibri"/>
      <family val="2"/>
    </font>
    <font>
      <b/>
      <vertAlign val="superscript"/>
      <sz val="8"/>
      <color theme="0"/>
      <name val="Calibri"/>
      <family val="2"/>
    </font>
    <font>
      <b/>
      <sz val="8"/>
      <color theme="0"/>
      <name val="Calibri"/>
      <family val="2"/>
    </font>
    <font>
      <sz val="7.5"/>
      <color rgb="FF0094FF"/>
      <name val="Calibri"/>
      <family val="2"/>
    </font>
    <font>
      <sz val="8"/>
      <name val="Calibri Light"/>
      <family val="2"/>
      <scheme val="major"/>
    </font>
    <font>
      <sz val="9"/>
      <color rgb="FF000000"/>
      <name val="Calibri"/>
      <family val="2"/>
    </font>
    <font>
      <sz val="10"/>
      <name val="Arial"/>
      <family val="2"/>
    </font>
    <font>
      <b/>
      <sz val="9"/>
      <color rgb="FF000000"/>
      <name val="Calibri"/>
      <family val="2"/>
    </font>
    <font>
      <vertAlign val="superscript"/>
      <sz val="11"/>
      <color theme="1"/>
      <name val="Calibri"/>
      <family val="2"/>
      <scheme val="minor"/>
    </font>
    <font>
      <sz val="7"/>
      <color rgb="FF393636"/>
      <name val="Calibri"/>
      <family val="2"/>
    </font>
    <font>
      <sz val="16"/>
      <color rgb="FFFF0000"/>
      <name val="Calibri"/>
      <family val="2"/>
      <scheme val="minor"/>
    </font>
    <font>
      <b/>
      <sz val="8"/>
      <color rgb="FFFF0000"/>
      <name val="Calibri"/>
      <family val="2"/>
      <scheme val="minor"/>
    </font>
    <font>
      <sz val="10"/>
      <color rgb="FFFF0000"/>
      <name val="Calibri"/>
      <family val="2"/>
      <scheme val="minor"/>
    </font>
    <font>
      <b/>
      <sz val="14"/>
      <color theme="1"/>
      <name val="Calibri"/>
      <family val="2"/>
      <scheme val="minor"/>
    </font>
    <font>
      <sz val="9"/>
      <color theme="1"/>
      <name val="Calibri"/>
      <family val="2"/>
      <scheme val="minor"/>
    </font>
    <font>
      <vertAlign val="superscript"/>
      <sz val="8"/>
      <color rgb="FF000000"/>
      <name val="Calibri"/>
      <family val="2"/>
      <scheme val="minor"/>
    </font>
    <font>
      <u val="singleAccounting"/>
      <sz val="10"/>
      <color theme="1"/>
      <name val="Calibri"/>
      <family val="2"/>
      <scheme val="minor"/>
    </font>
    <font>
      <b/>
      <sz val="10"/>
      <color theme="4" tint="-0.499984740745262"/>
      <name val="Calibri"/>
      <family val="2"/>
      <scheme val="minor"/>
    </font>
    <font>
      <vertAlign val="superscript"/>
      <sz val="8"/>
      <name val="Calibri"/>
      <family val="2"/>
      <scheme val="minor"/>
    </font>
    <font>
      <b/>
      <sz val="8"/>
      <color rgb="FF000000"/>
      <name val="Calibri"/>
      <family val="2"/>
    </font>
    <font>
      <b/>
      <sz val="11"/>
      <color theme="3"/>
      <name val="Calibri"/>
      <family val="2"/>
      <scheme val="minor"/>
    </font>
    <font>
      <b/>
      <sz val="48"/>
      <color theme="3"/>
      <name val="Calibri"/>
      <family val="2"/>
      <scheme val="minor"/>
    </font>
    <font>
      <b/>
      <sz val="11"/>
      <color theme="4"/>
      <name val="Calibri"/>
      <family val="2"/>
      <scheme val="minor"/>
    </font>
    <font>
      <b/>
      <sz val="14"/>
      <color theme="4"/>
      <name val="Calibri"/>
      <family val="2"/>
      <scheme val="minor"/>
    </font>
    <font>
      <b/>
      <i/>
      <sz val="11"/>
      <color theme="4"/>
      <name val="Calibri"/>
      <family val="2"/>
      <scheme val="minor"/>
    </font>
    <font>
      <b/>
      <sz val="28"/>
      <color theme="3"/>
      <name val="Calibri"/>
      <family val="2"/>
      <scheme val="minor"/>
    </font>
    <font>
      <b/>
      <sz val="11"/>
      <color theme="1"/>
      <name val="Calibri"/>
      <family val="2"/>
      <scheme val="minor"/>
    </font>
    <font>
      <b/>
      <sz val="8"/>
      <color rgb="FFFFFFFF"/>
      <name val="Calibri"/>
      <family val="2"/>
    </font>
    <font>
      <sz val="8"/>
      <name val="Calibri"/>
      <family val="2"/>
    </font>
    <font>
      <sz val="8"/>
      <color rgb="FF3397CF"/>
      <name val="Calibri"/>
      <family val="2"/>
    </font>
    <font>
      <b/>
      <sz val="8"/>
      <name val="Calibri"/>
      <family val="2"/>
    </font>
    <font>
      <b/>
      <sz val="8"/>
      <color rgb="FF3397CF"/>
      <name val="Calibri"/>
      <family val="2"/>
    </font>
    <font>
      <b/>
      <sz val="10"/>
      <color rgb="FF494949"/>
      <name val="Calibri"/>
      <family val="2"/>
    </font>
    <font>
      <b/>
      <sz val="8"/>
      <color rgb="FF494949"/>
      <name val="Calibri"/>
      <family val="2"/>
    </font>
  </fonts>
  <fills count="11">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theme="9" tint="0.79998168889431442"/>
        <bgColor indexed="64"/>
      </patternFill>
    </fill>
    <fill>
      <patternFill patternType="solid">
        <fgColor rgb="FFFFFFFF"/>
        <bgColor rgb="FF000000"/>
      </patternFill>
    </fill>
    <fill>
      <patternFill patternType="solid">
        <fgColor theme="6"/>
        <bgColor indexed="64"/>
      </patternFill>
    </fill>
    <fill>
      <patternFill patternType="solid">
        <fgColor theme="4"/>
        <bgColor indexed="64"/>
      </patternFill>
    </fill>
    <fill>
      <patternFill patternType="solid">
        <fgColor theme="5"/>
        <bgColor indexed="64"/>
      </patternFill>
    </fill>
    <fill>
      <patternFill patternType="solid">
        <fgColor rgb="FF3A4BFB"/>
        <bgColor rgb="FF000000"/>
      </patternFill>
    </fill>
    <fill>
      <patternFill patternType="solid">
        <fgColor rgb="FFD9D9D9"/>
        <bgColor rgb="FF000000"/>
      </patternFill>
    </fill>
  </fills>
  <borders count="54">
    <border>
      <left/>
      <right/>
      <top/>
      <bottom/>
      <diagonal/>
    </border>
    <border>
      <left/>
      <right/>
      <top/>
      <bottom style="thin">
        <color theme="0" tint="-0.34998626667073579"/>
      </bottom>
      <diagonal/>
    </border>
    <border>
      <left/>
      <right/>
      <top/>
      <bottom style="thin">
        <color indexed="64"/>
      </bottom>
      <diagonal/>
    </border>
    <border>
      <left/>
      <right/>
      <top style="thin">
        <color theme="0" tint="-0.499984740745262"/>
      </top>
      <bottom style="thin">
        <color theme="0" tint="-0.499984740745262"/>
      </bottom>
      <diagonal/>
    </border>
    <border>
      <left/>
      <right/>
      <top/>
      <bottom style="thin">
        <color theme="0" tint="-0.499984740745262"/>
      </bottom>
      <diagonal/>
    </border>
    <border>
      <left/>
      <right/>
      <top style="thin">
        <color theme="0" tint="-0.499984740745262"/>
      </top>
      <bottom/>
      <diagonal/>
    </border>
    <border>
      <left/>
      <right/>
      <top style="thin">
        <color theme="0" tint="-0.34998626667073579"/>
      </top>
      <bottom style="thin">
        <color theme="0" tint="-0.34998626667073579"/>
      </bottom>
      <diagonal/>
    </border>
    <border>
      <left/>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right style="thin">
        <color theme="0" tint="-0.34998626667073579"/>
      </right>
      <top/>
      <bottom style="thin">
        <color theme="0" tint="-0.499984740745262"/>
      </bottom>
      <diagonal/>
    </border>
    <border>
      <left/>
      <right style="thin">
        <color theme="0" tint="-0.34998626667073579"/>
      </right>
      <top style="thin">
        <color theme="0" tint="-0.499984740745262"/>
      </top>
      <bottom style="thin">
        <color theme="0" tint="-0.499984740745262"/>
      </bottom>
      <diagonal/>
    </border>
    <border>
      <left/>
      <right style="thin">
        <color theme="0" tint="-0.34998626667073579"/>
      </right>
      <top style="thin">
        <color theme="0" tint="-0.499984740745262"/>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style="thin">
        <color theme="0" tint="-0.34998626667073579"/>
      </left>
      <right/>
      <top style="thin">
        <color theme="0" tint="-0.499984740745262"/>
      </top>
      <bottom style="thin">
        <color theme="0" tint="-0.499984740745262"/>
      </bottom>
      <diagonal/>
    </border>
    <border>
      <left style="thin">
        <color theme="0" tint="-0.34998626667073579"/>
      </left>
      <right/>
      <top style="thin">
        <color theme="0" tint="-0.34998626667073579"/>
      </top>
      <bottom/>
      <diagonal/>
    </border>
    <border>
      <left style="thin">
        <color theme="0" tint="-0.34998626667073579"/>
      </left>
      <right/>
      <top style="thin">
        <color theme="0" tint="-0.34998626667073579"/>
      </top>
      <bottom style="thin">
        <color theme="0" tint="-0.499984740745262"/>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style="medium">
        <color theme="0"/>
      </right>
      <top style="thin">
        <color theme="0" tint="-0.24994659260841701"/>
      </top>
      <bottom style="thin">
        <color theme="0" tint="-0.24994659260841701"/>
      </bottom>
      <diagonal/>
    </border>
    <border>
      <left/>
      <right/>
      <top style="thin">
        <color theme="0" tint="-0.24994659260841701"/>
      </top>
      <bottom/>
      <diagonal/>
    </border>
    <border>
      <left/>
      <right style="medium">
        <color theme="0"/>
      </right>
      <top style="thin">
        <color theme="0" tint="-0.24994659260841701"/>
      </top>
      <bottom/>
      <diagonal/>
    </border>
    <border>
      <left/>
      <right/>
      <top style="thin">
        <color rgb="FFA6A6A6"/>
      </top>
      <bottom style="thin">
        <color rgb="FFA6A6A6"/>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rgb="FF494949"/>
      </bottom>
      <diagonal/>
    </border>
    <border>
      <left/>
      <right/>
      <top style="thin">
        <color rgb="FF494949"/>
      </top>
      <bottom style="thin">
        <color rgb="FF494949"/>
      </bottom>
      <diagonal/>
    </border>
    <border>
      <left/>
      <right/>
      <top style="thin">
        <color rgb="FF494949"/>
      </top>
      <bottom style="thin">
        <color rgb="FF000000"/>
      </bottom>
      <diagonal/>
    </border>
    <border>
      <left/>
      <right style="thin">
        <color theme="0" tint="-0.34998626667073579"/>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right/>
      <top style="thin">
        <color theme="0"/>
      </top>
      <bottom style="thin">
        <color theme="0" tint="-0.34998626667073579"/>
      </bottom>
      <diagonal/>
    </border>
    <border>
      <left style="thin">
        <color theme="0"/>
      </left>
      <right/>
      <top/>
      <bottom style="thin">
        <color theme="0"/>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top/>
      <bottom style="thin">
        <color theme="0" tint="-4.9989318521683403E-2"/>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style="thin">
        <color rgb="FFFFFFFF"/>
      </left>
      <right style="thin">
        <color rgb="FFA6A6A6"/>
      </right>
      <top/>
      <bottom style="thin">
        <color rgb="FFFFFFFF"/>
      </bottom>
      <diagonal/>
    </border>
    <border>
      <left/>
      <right/>
      <top style="thin">
        <color rgb="FFFFFFFF"/>
      </top>
      <bottom/>
      <diagonal/>
    </border>
    <border>
      <left/>
      <right/>
      <top style="thin">
        <color rgb="FFFFFFFF"/>
      </top>
      <bottom style="thin">
        <color rgb="FFA6A6A6"/>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808080"/>
      </top>
      <bottom style="thin">
        <color rgb="FF808080"/>
      </bottom>
      <diagonal/>
    </border>
    <border>
      <left/>
      <right/>
      <top style="thin">
        <color rgb="FF808080"/>
      </top>
      <bottom style="thin">
        <color rgb="FF808080"/>
      </bottom>
      <diagonal/>
    </border>
    <border>
      <left/>
      <right style="thin">
        <color rgb="FFA6A6A6"/>
      </right>
      <top style="thin">
        <color rgb="FF808080"/>
      </top>
      <bottom style="thin">
        <color rgb="FF808080"/>
      </bottom>
      <diagonal/>
    </border>
  </borders>
  <cellStyleXfs count="16">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0" fontId="31" fillId="0" borderId="0"/>
    <xf numFmtId="0" fontId="39" fillId="0" borderId="0" applyBorder="0">
      <alignment horizontal="left" wrapText="1"/>
    </xf>
    <xf numFmtId="0" fontId="40" fillId="0" borderId="0"/>
    <xf numFmtId="0" fontId="39" fillId="0" borderId="0" applyBorder="0">
      <alignment wrapText="1"/>
    </xf>
    <xf numFmtId="0" fontId="41" fillId="0" borderId="0" applyBorder="0">
      <alignment horizontal="left" wrapText="1"/>
    </xf>
    <xf numFmtId="0" fontId="43" fillId="0" borderId="0" applyBorder="0">
      <alignment wrapText="1"/>
    </xf>
    <xf numFmtId="43" fontId="1" fillId="0" borderId="0" applyFont="0" applyFill="0" applyBorder="0" applyAlignment="0" applyProtection="0"/>
    <xf numFmtId="43" fontId="1" fillId="0" borderId="0" applyFont="0" applyFill="0" applyBorder="0" applyAlignment="0" applyProtection="0"/>
    <xf numFmtId="0" fontId="31" fillId="0" borderId="0"/>
  </cellStyleXfs>
  <cellXfs count="437">
    <xf numFmtId="0" fontId="0" fillId="0" borderId="0" xfId="0"/>
    <xf numFmtId="0" fontId="2" fillId="0" borderId="0" xfId="0" applyFont="1"/>
    <xf numFmtId="0" fontId="12" fillId="0" borderId="0" xfId="0" applyFont="1"/>
    <xf numFmtId="0" fontId="15" fillId="0" borderId="0" xfId="0" applyFont="1" applyAlignment="1">
      <alignment vertical="center"/>
    </xf>
    <xf numFmtId="0" fontId="17" fillId="2" borderId="3" xfId="0" applyFont="1" applyFill="1" applyBorder="1" applyAlignment="1">
      <alignment horizontal="right" vertical="center" wrapText="1" readingOrder="1"/>
    </xf>
    <xf numFmtId="167" fontId="17" fillId="2" borderId="3" xfId="0" applyNumberFormat="1" applyFont="1" applyFill="1" applyBorder="1" applyAlignment="1">
      <alignment horizontal="right" vertical="center" wrapText="1" readingOrder="1"/>
    </xf>
    <xf numFmtId="167" fontId="2" fillId="0" borderId="0" xfId="0" applyNumberFormat="1" applyFont="1"/>
    <xf numFmtId="167" fontId="9" fillId="2" borderId="13" xfId="0" applyNumberFormat="1" applyFont="1" applyFill="1" applyBorder="1" applyAlignment="1">
      <alignment horizontal="right" vertical="center" wrapText="1" readingOrder="1"/>
    </xf>
    <xf numFmtId="0" fontId="2" fillId="0" borderId="11" xfId="0" applyFont="1" applyBorder="1"/>
    <xf numFmtId="167" fontId="25" fillId="0" borderId="1" xfId="0" applyNumberFormat="1" applyFont="1" applyBorder="1"/>
    <xf numFmtId="0" fontId="25" fillId="0" borderId="1" xfId="0" applyFont="1" applyBorder="1" applyAlignment="1">
      <alignment horizontal="right" vertical="center" wrapText="1" readingOrder="1"/>
    </xf>
    <xf numFmtId="165" fontId="25" fillId="0" borderId="1" xfId="1" applyNumberFormat="1" applyFont="1" applyBorder="1" applyAlignment="1">
      <alignment horizontal="right" vertical="center" wrapText="1" readingOrder="1"/>
    </xf>
    <xf numFmtId="0" fontId="26" fillId="0" borderId="1" xfId="0" applyFont="1" applyBorder="1" applyAlignment="1">
      <alignment horizontal="left" vertical="center" readingOrder="1"/>
    </xf>
    <xf numFmtId="0" fontId="26" fillId="0" borderId="1" xfId="0" applyFont="1" applyBorder="1" applyAlignment="1">
      <alignment horizontal="right" vertical="center" wrapText="1" readingOrder="1"/>
    </xf>
    <xf numFmtId="165" fontId="26" fillId="0" borderId="1" xfId="1" applyNumberFormat="1" applyFont="1" applyBorder="1" applyAlignment="1">
      <alignment horizontal="right" vertical="center" wrapText="1" readingOrder="1"/>
    </xf>
    <xf numFmtId="165" fontId="25" fillId="0" borderId="6" xfId="1" applyNumberFormat="1" applyFont="1" applyBorder="1" applyAlignment="1">
      <alignment horizontal="right" vertical="center" wrapText="1" readingOrder="1"/>
    </xf>
    <xf numFmtId="0" fontId="26" fillId="0" borderId="6" xfId="0" applyFont="1" applyBorder="1" applyAlignment="1">
      <alignment horizontal="right" vertical="center" wrapText="1" readingOrder="1"/>
    </xf>
    <xf numFmtId="167" fontId="26" fillId="0" borderId="6" xfId="0" applyNumberFormat="1" applyFont="1" applyBorder="1" applyAlignment="1">
      <alignment horizontal="right" vertical="center" wrapText="1" readingOrder="1"/>
    </xf>
    <xf numFmtId="0" fontId="26" fillId="0" borderId="4" xfId="0" applyFont="1" applyBorder="1" applyAlignment="1">
      <alignment horizontal="right" vertical="center" wrapText="1" readingOrder="1"/>
    </xf>
    <xf numFmtId="167" fontId="26" fillId="0" borderId="4" xfId="0" applyNumberFormat="1" applyFont="1" applyBorder="1" applyAlignment="1">
      <alignment horizontal="right" vertical="center" wrapText="1" readingOrder="1"/>
    </xf>
    <xf numFmtId="0" fontId="26" fillId="2" borderId="3" xfId="0" applyFont="1" applyFill="1" applyBorder="1" applyAlignment="1">
      <alignment horizontal="left" vertical="center" wrapText="1" readingOrder="1"/>
    </xf>
    <xf numFmtId="0" fontId="26" fillId="2" borderId="3" xfId="0" applyFont="1" applyFill="1" applyBorder="1" applyAlignment="1">
      <alignment horizontal="right" vertical="center" wrapText="1" readingOrder="1"/>
    </xf>
    <xf numFmtId="167" fontId="26" fillId="2" borderId="3" xfId="0" applyNumberFormat="1" applyFont="1" applyFill="1" applyBorder="1" applyAlignment="1">
      <alignment horizontal="right" vertical="center" wrapText="1" readingOrder="1"/>
    </xf>
    <xf numFmtId="167" fontId="25" fillId="0" borderId="8" xfId="0" applyNumberFormat="1" applyFont="1" applyBorder="1"/>
    <xf numFmtId="0" fontId="25" fillId="0" borderId="6" xfId="0" applyFont="1" applyBorder="1" applyAlignment="1">
      <alignment horizontal="right" vertical="center" wrapText="1" readingOrder="1"/>
    </xf>
    <xf numFmtId="167" fontId="25" fillId="0" borderId="6" xfId="0" applyNumberFormat="1" applyFont="1" applyBorder="1" applyAlignment="1">
      <alignment horizontal="right" vertical="center" wrapText="1" readingOrder="1"/>
    </xf>
    <xf numFmtId="0" fontId="26" fillId="0" borderId="8" xfId="0" applyFont="1" applyBorder="1" applyAlignment="1">
      <alignment horizontal="left" vertical="center" readingOrder="1"/>
    </xf>
    <xf numFmtId="0" fontId="26" fillId="2" borderId="4" xfId="0" applyFont="1" applyFill="1" applyBorder="1" applyAlignment="1">
      <alignment horizontal="left" vertical="center" wrapText="1" readingOrder="1"/>
    </xf>
    <xf numFmtId="0" fontId="26" fillId="2" borderId="4" xfId="0" applyFont="1" applyFill="1" applyBorder="1" applyAlignment="1">
      <alignment horizontal="right" vertical="center" wrapText="1" readingOrder="1"/>
    </xf>
    <xf numFmtId="167" fontId="26" fillId="2" borderId="4" xfId="0" applyNumberFormat="1" applyFont="1" applyFill="1" applyBorder="1" applyAlignment="1">
      <alignment horizontal="right" vertical="center" wrapText="1" readingOrder="1"/>
    </xf>
    <xf numFmtId="165" fontId="7" fillId="0" borderId="10" xfId="1" applyNumberFormat="1" applyFont="1" applyBorder="1" applyAlignment="1">
      <alignment horizontal="right" vertical="center" wrapText="1" readingOrder="1"/>
    </xf>
    <xf numFmtId="167" fontId="25" fillId="0" borderId="15" xfId="0" applyNumberFormat="1" applyFont="1" applyBorder="1"/>
    <xf numFmtId="165" fontId="7" fillId="0" borderId="16" xfId="1" applyNumberFormat="1" applyFont="1" applyBorder="1" applyAlignment="1">
      <alignment horizontal="right" vertical="center" wrapText="1" readingOrder="1"/>
    </xf>
    <xf numFmtId="167" fontId="26" fillId="0" borderId="15" xfId="0" applyNumberFormat="1" applyFont="1" applyBorder="1"/>
    <xf numFmtId="165" fontId="9" fillId="0" borderId="16" xfId="1" applyNumberFormat="1" applyFont="1" applyBorder="1" applyAlignment="1">
      <alignment horizontal="right" vertical="center" wrapText="1" readingOrder="1"/>
    </xf>
    <xf numFmtId="0" fontId="26" fillId="2" borderId="18" xfId="0" applyFont="1" applyFill="1" applyBorder="1" applyAlignment="1">
      <alignment horizontal="left" vertical="center" wrapText="1" readingOrder="1"/>
    </xf>
    <xf numFmtId="168" fontId="37" fillId="0" borderId="0" xfId="7" applyNumberFormat="1" applyFont="1" applyAlignment="1">
      <alignment horizontal="right" vertical="top"/>
    </xf>
    <xf numFmtId="0" fontId="29" fillId="0" borderId="0" xfId="0" applyFont="1"/>
    <xf numFmtId="0" fontId="2" fillId="0" borderId="0" xfId="0" applyFont="1" applyAlignment="1">
      <alignment vertical="top"/>
    </xf>
    <xf numFmtId="0" fontId="2" fillId="0" borderId="0" xfId="0" applyFont="1" applyAlignment="1">
      <alignment horizontal="right" vertical="top"/>
    </xf>
    <xf numFmtId="0" fontId="5" fillId="0" borderId="8" xfId="0" applyFont="1" applyBorder="1" applyAlignment="1">
      <alignment horizontal="left" vertical="top" readingOrder="1"/>
    </xf>
    <xf numFmtId="167" fontId="5" fillId="0" borderId="6" xfId="0" applyNumberFormat="1" applyFont="1" applyBorder="1" applyAlignment="1">
      <alignment horizontal="right" vertical="top" wrapText="1" readingOrder="1"/>
    </xf>
    <xf numFmtId="167" fontId="12" fillId="0" borderId="6" xfId="0" applyNumberFormat="1" applyFont="1" applyBorder="1" applyAlignment="1">
      <alignment horizontal="right" vertical="top" wrapText="1"/>
    </xf>
    <xf numFmtId="0" fontId="25" fillId="0" borderId="6" xfId="0" applyFont="1" applyBorder="1" applyAlignment="1">
      <alignment horizontal="right" vertical="top" wrapText="1"/>
    </xf>
    <xf numFmtId="167" fontId="25" fillId="0" borderId="8" xfId="0" applyNumberFormat="1" applyFont="1" applyBorder="1" applyAlignment="1">
      <alignment vertical="top"/>
    </xf>
    <xf numFmtId="0" fontId="6" fillId="0" borderId="6" xfId="0" applyFont="1" applyBorder="1" applyAlignment="1">
      <alignment horizontal="right" vertical="top" wrapText="1" readingOrder="1"/>
    </xf>
    <xf numFmtId="167" fontId="12" fillId="0" borderId="6" xfId="1" applyNumberFormat="1" applyFont="1" applyFill="1" applyBorder="1" applyAlignment="1">
      <alignment horizontal="right" vertical="top" wrapText="1" readingOrder="1"/>
    </xf>
    <xf numFmtId="17" fontId="6" fillId="0" borderId="6" xfId="0" applyNumberFormat="1" applyFont="1" applyBorder="1" applyAlignment="1">
      <alignment horizontal="right" vertical="top" wrapText="1" readingOrder="1"/>
    </xf>
    <xf numFmtId="167" fontId="6" fillId="0" borderId="6" xfId="1" applyNumberFormat="1" applyFont="1" applyBorder="1" applyAlignment="1">
      <alignment horizontal="right" vertical="top" wrapText="1" readingOrder="1"/>
    </xf>
    <xf numFmtId="167" fontId="12" fillId="0" borderId="6" xfId="1" applyNumberFormat="1" applyFont="1" applyBorder="1" applyAlignment="1">
      <alignment horizontal="right" vertical="top" wrapText="1" readingOrder="1"/>
    </xf>
    <xf numFmtId="0" fontId="8" fillId="2" borderId="8" xfId="0" applyFont="1" applyFill="1" applyBorder="1" applyAlignment="1">
      <alignment horizontal="left" vertical="top" readingOrder="1"/>
    </xf>
    <xf numFmtId="167" fontId="8" fillId="2" borderId="6" xfId="1" applyNumberFormat="1" applyFont="1" applyFill="1" applyBorder="1" applyAlignment="1">
      <alignment horizontal="right" vertical="top" wrapText="1" readingOrder="1"/>
    </xf>
    <xf numFmtId="167" fontId="13" fillId="2" borderId="6" xfId="1" applyNumberFormat="1" applyFont="1" applyFill="1" applyBorder="1" applyAlignment="1">
      <alignment horizontal="right" vertical="top" wrapText="1" readingOrder="1"/>
    </xf>
    <xf numFmtId="0" fontId="26" fillId="2" borderId="6" xfId="0" applyFont="1" applyFill="1" applyBorder="1" applyAlignment="1">
      <alignment horizontal="right" vertical="top" wrapText="1"/>
    </xf>
    <xf numFmtId="167" fontId="9" fillId="2" borderId="6" xfId="1" applyNumberFormat="1" applyFont="1" applyFill="1" applyBorder="1" applyAlignment="1">
      <alignment horizontal="right" vertical="top" wrapText="1" readingOrder="1"/>
    </xf>
    <xf numFmtId="167" fontId="9" fillId="2" borderId="10" xfId="1" applyNumberFormat="1" applyFont="1" applyFill="1" applyBorder="1" applyAlignment="1">
      <alignment horizontal="right" vertical="top" wrapText="1" readingOrder="1"/>
    </xf>
    <xf numFmtId="0" fontId="22" fillId="0" borderId="0" xfId="0" applyFont="1" applyAlignment="1">
      <alignment vertical="top"/>
    </xf>
    <xf numFmtId="167" fontId="5" fillId="0" borderId="6" xfId="1" applyNumberFormat="1" applyFont="1" applyBorder="1" applyAlignment="1">
      <alignment horizontal="right" vertical="top" wrapText="1" readingOrder="1"/>
    </xf>
    <xf numFmtId="167" fontId="12" fillId="0" borderId="6" xfId="1" applyNumberFormat="1" applyFont="1" applyBorder="1" applyAlignment="1">
      <alignment horizontal="right" vertical="top" wrapText="1"/>
    </xf>
    <xf numFmtId="0" fontId="5" fillId="0" borderId="8" xfId="0" applyFont="1" applyBorder="1" applyAlignment="1">
      <alignment vertical="top" readingOrder="1"/>
    </xf>
    <xf numFmtId="0" fontId="46" fillId="0" borderId="0" xfId="0" applyFont="1" applyAlignment="1">
      <alignment vertical="top"/>
    </xf>
    <xf numFmtId="164" fontId="6" fillId="0" borderId="6" xfId="1" applyFont="1" applyFill="1" applyBorder="1" applyAlignment="1">
      <alignment horizontal="right" vertical="top" wrapText="1" readingOrder="1"/>
    </xf>
    <xf numFmtId="0" fontId="38" fillId="0" borderId="0" xfId="0" applyFont="1" applyAlignment="1">
      <alignment horizontal="left" vertical="top" readingOrder="1"/>
    </xf>
    <xf numFmtId="0" fontId="29" fillId="0" borderId="0" xfId="0" applyFont="1" applyAlignment="1">
      <alignment vertical="top"/>
    </xf>
    <xf numFmtId="167" fontId="5" fillId="0" borderId="1" xfId="0" applyNumberFormat="1" applyFont="1" applyBorder="1" applyAlignment="1">
      <alignment horizontal="right" vertical="top" wrapText="1" readingOrder="1"/>
    </xf>
    <xf numFmtId="167" fontId="25" fillId="0" borderId="1" xfId="0" applyNumberFormat="1" applyFont="1" applyBorder="1" applyAlignment="1">
      <alignment horizontal="right" vertical="top" wrapText="1"/>
    </xf>
    <xf numFmtId="0" fontId="25" fillId="0" borderId="1" xfId="0" applyFont="1" applyBorder="1" applyAlignment="1">
      <alignment horizontal="right" vertical="top" wrapText="1"/>
    </xf>
    <xf numFmtId="0" fontId="25" fillId="0" borderId="6" xfId="0" applyFont="1" applyBorder="1" applyAlignment="1">
      <alignment horizontal="right" vertical="top" wrapText="1" readingOrder="1"/>
    </xf>
    <xf numFmtId="167" fontId="2" fillId="0" borderId="0" xfId="0" applyNumberFormat="1" applyFont="1" applyAlignment="1">
      <alignment vertical="top"/>
    </xf>
    <xf numFmtId="167" fontId="12" fillId="0" borderId="6" xfId="1" applyNumberFormat="1" applyFont="1" applyBorder="1" applyAlignment="1">
      <alignment vertical="top" wrapText="1" readingOrder="1"/>
    </xf>
    <xf numFmtId="0" fontId="45" fillId="0" borderId="0" xfId="0" applyFont="1" applyAlignment="1">
      <alignment vertical="top"/>
    </xf>
    <xf numFmtId="0" fontId="12" fillId="0" borderId="6" xfId="0" applyFont="1" applyBorder="1" applyAlignment="1">
      <alignment horizontal="right" vertical="top" wrapText="1" readingOrder="1"/>
    </xf>
    <xf numFmtId="0" fontId="13" fillId="2" borderId="6" xfId="0" applyFont="1" applyFill="1" applyBorder="1" applyAlignment="1">
      <alignment horizontal="right" vertical="top" wrapText="1"/>
    </xf>
    <xf numFmtId="0" fontId="28" fillId="0" borderId="0" xfId="0" applyFont="1" applyAlignment="1">
      <alignment horizontal="left" vertical="top" readingOrder="1"/>
    </xf>
    <xf numFmtId="167" fontId="28" fillId="0" borderId="0" xfId="1" applyNumberFormat="1" applyFont="1" applyBorder="1" applyAlignment="1">
      <alignment horizontal="right" vertical="top" wrapText="1" readingOrder="1"/>
    </xf>
    <xf numFmtId="167" fontId="30" fillId="0" borderId="0" xfId="1" applyNumberFormat="1" applyFont="1" applyBorder="1" applyAlignment="1">
      <alignment horizontal="right" vertical="top" wrapText="1" readingOrder="1"/>
    </xf>
    <xf numFmtId="0" fontId="28" fillId="0" borderId="0" xfId="0" applyFont="1" applyAlignment="1">
      <alignment horizontal="right" vertical="top" wrapText="1" readingOrder="1"/>
    </xf>
    <xf numFmtId="17" fontId="28" fillId="0" borderId="0" xfId="0" applyNumberFormat="1" applyFont="1" applyAlignment="1">
      <alignment horizontal="right" vertical="top" wrapText="1" readingOrder="1"/>
    </xf>
    <xf numFmtId="0" fontId="20" fillId="0" borderId="0" xfId="0" applyFont="1" applyAlignment="1">
      <alignment horizontal="left" vertical="top" wrapText="1" readingOrder="1"/>
    </xf>
    <xf numFmtId="167" fontId="20" fillId="0" borderId="0" xfId="1" applyNumberFormat="1" applyFont="1" applyBorder="1" applyAlignment="1">
      <alignment horizontal="right" vertical="top" wrapText="1" readingOrder="1"/>
    </xf>
    <xf numFmtId="167" fontId="18" fillId="0" borderId="0" xfId="1" applyNumberFormat="1" applyFont="1" applyBorder="1" applyAlignment="1">
      <alignment horizontal="right" vertical="top" wrapText="1" readingOrder="1"/>
    </xf>
    <xf numFmtId="0" fontId="20" fillId="0" borderId="0" xfId="0" applyFont="1" applyAlignment="1">
      <alignment horizontal="right" vertical="top" wrapText="1" readingOrder="1"/>
    </xf>
    <xf numFmtId="17" fontId="20" fillId="0" borderId="0" xfId="0" applyNumberFormat="1" applyFont="1" applyAlignment="1">
      <alignment horizontal="right" vertical="top" wrapText="1" readingOrder="1"/>
    </xf>
    <xf numFmtId="0" fontId="20" fillId="0" borderId="0" xfId="0" applyFont="1" applyAlignment="1">
      <alignment horizontal="left" vertical="top" readingOrder="1"/>
    </xf>
    <xf numFmtId="165" fontId="2" fillId="0" borderId="0" xfId="0" applyNumberFormat="1" applyFont="1" applyAlignment="1">
      <alignment vertical="top"/>
    </xf>
    <xf numFmtId="0" fontId="12" fillId="0" borderId="0" xfId="0" applyFont="1" applyAlignment="1">
      <alignment vertical="top"/>
    </xf>
    <xf numFmtId="0" fontId="12" fillId="0" borderId="6" xfId="0" applyFont="1" applyBorder="1" applyAlignment="1">
      <alignment horizontal="right" vertical="top" wrapText="1"/>
    </xf>
    <xf numFmtId="167" fontId="12" fillId="0" borderId="0" xfId="0" applyNumberFormat="1" applyFont="1" applyAlignment="1">
      <alignment vertical="top"/>
    </xf>
    <xf numFmtId="0" fontId="13" fillId="0" borderId="0" xfId="0" applyFont="1" applyAlignment="1">
      <alignment vertical="top"/>
    </xf>
    <xf numFmtId="0" fontId="8" fillId="0" borderId="8" xfId="0" applyFont="1" applyBorder="1" applyAlignment="1">
      <alignment horizontal="left" vertical="top" readingOrder="1"/>
    </xf>
    <xf numFmtId="165" fontId="2" fillId="0" borderId="0" xfId="1" applyNumberFormat="1" applyFont="1" applyAlignment="1">
      <alignment vertical="top"/>
    </xf>
    <xf numFmtId="165" fontId="25" fillId="0" borderId="6" xfId="1" applyNumberFormat="1" applyFont="1" applyBorder="1" applyAlignment="1">
      <alignment horizontal="right" vertical="top" wrapText="1"/>
    </xf>
    <xf numFmtId="0" fontId="8" fillId="2" borderId="4" xfId="0" applyFont="1" applyFill="1" applyBorder="1" applyAlignment="1">
      <alignment horizontal="left" vertical="top" readingOrder="1"/>
    </xf>
    <xf numFmtId="0" fontId="26" fillId="2" borderId="4" xfId="0" applyFont="1" applyFill="1" applyBorder="1" applyAlignment="1">
      <alignment horizontal="right" vertical="top" wrapText="1"/>
    </xf>
    <xf numFmtId="0" fontId="23" fillId="0" borderId="0" xfId="0" applyFont="1" applyAlignment="1">
      <alignment horizontal="left" vertical="top" readingOrder="1"/>
    </xf>
    <xf numFmtId="0" fontId="19" fillId="0" borderId="0" xfId="0" applyFont="1" applyAlignment="1">
      <alignment horizontal="right" vertical="top" wrapText="1"/>
    </xf>
    <xf numFmtId="0" fontId="0" fillId="0" borderId="0" xfId="0" applyAlignment="1">
      <alignment vertical="top"/>
    </xf>
    <xf numFmtId="0" fontId="25" fillId="0" borderId="6" xfId="0" applyFont="1" applyBorder="1" applyAlignment="1">
      <alignment horizontal="center" vertical="top" wrapText="1"/>
    </xf>
    <xf numFmtId="0" fontId="6" fillId="0" borderId="6" xfId="4" applyFont="1" applyBorder="1" applyAlignment="1">
      <alignment horizontal="right" vertical="top" wrapText="1" readingOrder="1"/>
    </xf>
    <xf numFmtId="17" fontId="6" fillId="0" borderId="6" xfId="4" applyNumberFormat="1" applyFont="1" applyBorder="1" applyAlignment="1">
      <alignment horizontal="right" vertical="top" wrapText="1" readingOrder="1"/>
    </xf>
    <xf numFmtId="0" fontId="8" fillId="2" borderId="3" xfId="0" applyFont="1" applyFill="1" applyBorder="1" applyAlignment="1">
      <alignment horizontal="left" vertical="top" readingOrder="1"/>
    </xf>
    <xf numFmtId="0" fontId="26" fillId="2" borderId="3" xfId="0" applyFont="1" applyFill="1" applyBorder="1" applyAlignment="1">
      <alignment horizontal="right" vertical="top" wrapText="1"/>
    </xf>
    <xf numFmtId="0" fontId="10" fillId="0" borderId="0" xfId="0" applyFont="1" applyAlignment="1">
      <alignment vertical="top" wrapText="1" readingOrder="1"/>
    </xf>
    <xf numFmtId="0" fontId="25" fillId="0" borderId="0" xfId="0" applyFont="1" applyAlignment="1">
      <alignment horizontal="right" vertical="top" wrapText="1"/>
    </xf>
    <xf numFmtId="165" fontId="7" fillId="0" borderId="0" xfId="1" applyNumberFormat="1" applyFont="1" applyBorder="1" applyAlignment="1">
      <alignment horizontal="right" vertical="top" wrapText="1" readingOrder="1"/>
    </xf>
    <xf numFmtId="165" fontId="7" fillId="0" borderId="14" xfId="1" applyNumberFormat="1" applyFont="1" applyBorder="1" applyAlignment="1">
      <alignment horizontal="right" vertical="top" wrapText="1" readingOrder="1"/>
    </xf>
    <xf numFmtId="167" fontId="0" fillId="0" borderId="0" xfId="0" applyNumberFormat="1" applyAlignment="1">
      <alignment vertical="top"/>
    </xf>
    <xf numFmtId="0" fontId="26" fillId="2" borderId="8" xfId="0" applyFont="1" applyFill="1" applyBorder="1" applyAlignment="1">
      <alignment horizontal="left" vertical="top" readingOrder="1"/>
    </xf>
    <xf numFmtId="0" fontId="26" fillId="2" borderId="10" xfId="0" applyFont="1" applyFill="1" applyBorder="1" applyAlignment="1">
      <alignment horizontal="left" vertical="top" readingOrder="1"/>
    </xf>
    <xf numFmtId="167" fontId="21" fillId="2" borderId="6" xfId="1" applyNumberFormat="1" applyFont="1" applyFill="1" applyBorder="1" applyAlignment="1">
      <alignment horizontal="right" vertical="top" wrapText="1" readingOrder="1"/>
    </xf>
    <xf numFmtId="0" fontId="21" fillId="2" borderId="6" xfId="0" applyFont="1" applyFill="1" applyBorder="1" applyAlignment="1">
      <alignment horizontal="right" vertical="top" wrapText="1"/>
    </xf>
    <xf numFmtId="0" fontId="32" fillId="0" borderId="6" xfId="7" applyFont="1" applyBorder="1" applyAlignment="1">
      <alignment horizontal="right" vertical="top" wrapText="1"/>
    </xf>
    <xf numFmtId="0" fontId="32" fillId="0" borderId="0" xfId="7" quotePrefix="1" applyFont="1" applyAlignment="1">
      <alignment horizontal="right" vertical="top" wrapText="1"/>
    </xf>
    <xf numFmtId="169" fontId="32" fillId="0" borderId="11" xfId="7" applyNumberFormat="1" applyFont="1" applyBorder="1" applyAlignment="1">
      <alignment horizontal="right" vertical="top" wrapText="1"/>
    </xf>
    <xf numFmtId="0" fontId="32" fillId="0" borderId="0" xfId="7" applyFont="1" applyAlignment="1">
      <alignment horizontal="right" vertical="top" wrapText="1"/>
    </xf>
    <xf numFmtId="0" fontId="32" fillId="0" borderId="7" xfId="7" applyFont="1" applyBorder="1" applyAlignment="1">
      <alignment horizontal="right" vertical="top" wrapText="1"/>
    </xf>
    <xf numFmtId="169" fontId="32" fillId="0" borderId="9" xfId="7" applyNumberFormat="1" applyFont="1" applyBorder="1" applyAlignment="1">
      <alignment horizontal="right" vertical="top" wrapText="1"/>
    </xf>
    <xf numFmtId="0" fontId="32" fillId="0" borderId="1" xfId="7" quotePrefix="1" applyFont="1" applyBorder="1" applyAlignment="1">
      <alignment horizontal="right" vertical="top" wrapText="1"/>
    </xf>
    <xf numFmtId="169" fontId="32" fillId="0" borderId="16" xfId="7" applyNumberFormat="1" applyFont="1" applyBorder="1" applyAlignment="1">
      <alignment horizontal="right" vertical="top" wrapText="1"/>
    </xf>
    <xf numFmtId="171" fontId="32" fillId="0" borderId="6" xfId="7" applyNumberFormat="1" applyFont="1" applyBorder="1" applyAlignment="1">
      <alignment horizontal="center" vertical="top" wrapText="1"/>
    </xf>
    <xf numFmtId="171" fontId="32" fillId="0" borderId="6" xfId="7" applyNumberFormat="1" applyFont="1" applyBorder="1" applyAlignment="1">
      <alignment horizontal="right" vertical="top" wrapText="1"/>
    </xf>
    <xf numFmtId="0" fontId="21" fillId="2" borderId="10" xfId="0" applyFont="1" applyFill="1" applyBorder="1" applyAlignment="1">
      <alignment horizontal="right" vertical="top" wrapText="1"/>
    </xf>
    <xf numFmtId="0" fontId="44" fillId="0" borderId="0" xfId="0" applyFont="1" applyAlignment="1">
      <alignment vertical="top"/>
    </xf>
    <xf numFmtId="0" fontId="42" fillId="0" borderId="0" xfId="0" applyFont="1" applyAlignment="1">
      <alignment vertical="top"/>
    </xf>
    <xf numFmtId="0" fontId="43" fillId="0" borderId="0" xfId="12" applyAlignment="1">
      <alignment vertical="top"/>
    </xf>
    <xf numFmtId="167" fontId="6" fillId="0" borderId="6" xfId="1" applyNumberFormat="1" applyFont="1" applyFill="1" applyBorder="1" applyAlignment="1">
      <alignment horizontal="right" vertical="top" wrapText="1" readingOrder="1"/>
    </xf>
    <xf numFmtId="17" fontId="6" fillId="0" borderId="6" xfId="1" applyNumberFormat="1" applyFont="1" applyFill="1" applyBorder="1" applyAlignment="1">
      <alignment horizontal="right" vertical="top" wrapText="1" readingOrder="1"/>
    </xf>
    <xf numFmtId="166" fontId="26" fillId="0" borderId="6" xfId="1" applyNumberFormat="1" applyFont="1" applyFill="1" applyBorder="1" applyAlignment="1">
      <alignment horizontal="right" vertical="top" wrapText="1" readingOrder="1"/>
    </xf>
    <xf numFmtId="166" fontId="25" fillId="0" borderId="6" xfId="1" applyNumberFormat="1" applyFont="1" applyFill="1" applyBorder="1" applyAlignment="1">
      <alignment horizontal="right" vertical="top" wrapText="1" readingOrder="1"/>
    </xf>
    <xf numFmtId="9" fontId="25" fillId="0" borderId="6" xfId="2" applyFont="1" applyFill="1" applyBorder="1" applyAlignment="1">
      <alignment horizontal="right" vertical="top" wrapText="1" readingOrder="1"/>
    </xf>
    <xf numFmtId="9" fontId="25" fillId="0" borderId="10" xfId="2" applyFont="1" applyFill="1" applyBorder="1" applyAlignment="1">
      <alignment horizontal="right" vertical="top" wrapText="1" readingOrder="1"/>
    </xf>
    <xf numFmtId="164" fontId="25" fillId="0" borderId="10" xfId="1" applyFont="1" applyFill="1" applyBorder="1" applyAlignment="1">
      <alignment horizontal="right" vertical="top" wrapText="1" readingOrder="1"/>
    </xf>
    <xf numFmtId="165" fontId="25" fillId="0" borderId="6" xfId="6" applyNumberFormat="1" applyFont="1" applyFill="1" applyBorder="1" applyAlignment="1">
      <alignment horizontal="right" vertical="top" wrapText="1" readingOrder="1"/>
    </xf>
    <xf numFmtId="166" fontId="26" fillId="0" borderId="6" xfId="6" applyNumberFormat="1" applyFont="1" applyFill="1" applyBorder="1" applyAlignment="1">
      <alignment horizontal="right" vertical="top" wrapText="1" readingOrder="1"/>
    </xf>
    <xf numFmtId="166" fontId="25" fillId="0" borderId="6" xfId="6" applyNumberFormat="1" applyFont="1" applyFill="1" applyBorder="1" applyAlignment="1">
      <alignment horizontal="right" vertical="top" wrapText="1" readingOrder="1"/>
    </xf>
    <xf numFmtId="165" fontId="25" fillId="0" borderId="10" xfId="2" applyNumberFormat="1" applyFont="1" applyFill="1" applyBorder="1" applyAlignment="1">
      <alignment horizontal="right" vertical="top" wrapText="1" readingOrder="1"/>
    </xf>
    <xf numFmtId="167" fontId="12" fillId="0" borderId="6" xfId="1" applyNumberFormat="1" applyFont="1" applyFill="1" applyBorder="1" applyAlignment="1">
      <alignment horizontal="right" vertical="top" wrapText="1"/>
    </xf>
    <xf numFmtId="172" fontId="6" fillId="0" borderId="6" xfId="1" applyNumberFormat="1" applyFont="1" applyFill="1" applyBorder="1" applyAlignment="1">
      <alignment horizontal="right" vertical="top" wrapText="1" readingOrder="1"/>
    </xf>
    <xf numFmtId="165" fontId="0" fillId="0" borderId="0" xfId="0" applyNumberFormat="1" applyAlignment="1">
      <alignment vertical="top"/>
    </xf>
    <xf numFmtId="0" fontId="6" fillId="3" borderId="6" xfId="0" applyFont="1" applyFill="1" applyBorder="1" applyAlignment="1">
      <alignment horizontal="right" vertical="top" wrapText="1" readingOrder="1"/>
    </xf>
    <xf numFmtId="167" fontId="12" fillId="3" borderId="6" xfId="6" applyNumberFormat="1" applyFont="1" applyFill="1" applyBorder="1" applyAlignment="1">
      <alignment horizontal="right" vertical="top" wrapText="1" readingOrder="1"/>
    </xf>
    <xf numFmtId="17" fontId="6" fillId="3" borderId="6" xfId="0" applyNumberFormat="1" applyFont="1" applyFill="1" applyBorder="1" applyAlignment="1">
      <alignment horizontal="right" vertical="top" wrapText="1" readingOrder="1"/>
    </xf>
    <xf numFmtId="167" fontId="12" fillId="0" borderId="6" xfId="6" applyNumberFormat="1" applyFont="1" applyFill="1" applyBorder="1" applyAlignment="1">
      <alignment horizontal="right" vertical="top" wrapText="1" readingOrder="1"/>
    </xf>
    <xf numFmtId="0" fontId="26" fillId="0" borderId="20" xfId="0" applyFont="1" applyBorder="1" applyAlignment="1">
      <alignment horizontal="left" vertical="center" readingOrder="1"/>
    </xf>
    <xf numFmtId="173" fontId="2" fillId="0" borderId="0" xfId="0" applyNumberFormat="1" applyFont="1"/>
    <xf numFmtId="164" fontId="2" fillId="0" borderId="0" xfId="1" applyFont="1" applyFill="1"/>
    <xf numFmtId="167" fontId="26" fillId="0" borderId="8" xfId="0" applyNumberFormat="1" applyFont="1" applyBorder="1"/>
    <xf numFmtId="3" fontId="26" fillId="2" borderId="6" xfId="0" applyNumberFormat="1" applyFont="1" applyFill="1" applyBorder="1" applyAlignment="1">
      <alignment horizontal="right" vertical="top" wrapText="1" readingOrder="1"/>
    </xf>
    <xf numFmtId="0" fontId="47" fillId="0" borderId="0" xfId="0" applyFont="1"/>
    <xf numFmtId="174" fontId="0" fillId="0" borderId="0" xfId="0" applyNumberFormat="1" applyAlignment="1">
      <alignment horizontal="left"/>
    </xf>
    <xf numFmtId="0" fontId="0" fillId="0" borderId="2" xfId="0" applyBorder="1"/>
    <xf numFmtId="0" fontId="48" fillId="0" borderId="0" xfId="0" applyFont="1"/>
    <xf numFmtId="17" fontId="6" fillId="0" borderId="7" xfId="0" applyNumberFormat="1" applyFont="1" applyBorder="1" applyAlignment="1">
      <alignment horizontal="right" vertical="top" wrapText="1" readingOrder="1"/>
    </xf>
    <xf numFmtId="17" fontId="6" fillId="0" borderId="0" xfId="0" applyNumberFormat="1" applyFont="1" applyAlignment="1">
      <alignment horizontal="right" vertical="top" wrapText="1" readingOrder="1"/>
    </xf>
    <xf numFmtId="17" fontId="6" fillId="0" borderId="1" xfId="0" applyNumberFormat="1" applyFont="1" applyBorder="1" applyAlignment="1">
      <alignment horizontal="right" vertical="top" wrapText="1" readingOrder="1"/>
    </xf>
    <xf numFmtId="0" fontId="25" fillId="0" borderId="0" xfId="0" applyFont="1" applyAlignment="1">
      <alignment horizontal="right" vertical="top" wrapText="1" readingOrder="1"/>
    </xf>
    <xf numFmtId="0" fontId="25" fillId="0" borderId="7" xfId="0" applyFont="1" applyBorder="1" applyAlignment="1">
      <alignment horizontal="right" vertical="top" wrapText="1" readingOrder="1"/>
    </xf>
    <xf numFmtId="0" fontId="25" fillId="0" borderId="1" xfId="0" applyFont="1" applyBorder="1" applyAlignment="1">
      <alignment horizontal="right" vertical="top" wrapText="1" readingOrder="1"/>
    </xf>
    <xf numFmtId="0" fontId="25" fillId="0" borderId="1" xfId="0" applyFont="1" applyBorder="1" applyAlignment="1">
      <alignment horizontal="center" vertical="top" wrapText="1"/>
    </xf>
    <xf numFmtId="0" fontId="6" fillId="0" borderId="6" xfId="0" applyFont="1" applyBorder="1" applyAlignment="1">
      <alignment horizontal="center" vertical="top" wrapText="1" readingOrder="1"/>
    </xf>
    <xf numFmtId="0" fontId="26" fillId="2" borderId="6" xfId="0" applyFont="1" applyFill="1" applyBorder="1" applyAlignment="1">
      <alignment horizontal="center" vertical="top" wrapText="1"/>
    </xf>
    <xf numFmtId="164" fontId="25" fillId="0" borderId="10" xfId="6" applyFont="1" applyBorder="1" applyAlignment="1">
      <alignment horizontal="right" vertical="top" wrapText="1"/>
    </xf>
    <xf numFmtId="167" fontId="9" fillId="2" borderId="10" xfId="6" applyNumberFormat="1" applyFont="1" applyFill="1" applyBorder="1" applyAlignment="1">
      <alignment horizontal="right" vertical="top" wrapText="1" readingOrder="1"/>
    </xf>
    <xf numFmtId="175" fontId="25" fillId="0" borderId="6" xfId="1" applyNumberFormat="1" applyFont="1" applyFill="1" applyBorder="1" applyAlignment="1">
      <alignment horizontal="right" vertical="top" wrapText="1" readingOrder="1"/>
    </xf>
    <xf numFmtId="176" fontId="25" fillId="0" borderId="6" xfId="6" applyNumberFormat="1" applyFont="1" applyFill="1" applyBorder="1" applyAlignment="1">
      <alignment horizontal="right" vertical="top" wrapText="1" readingOrder="1"/>
    </xf>
    <xf numFmtId="167" fontId="25" fillId="0" borderId="6" xfId="1" applyNumberFormat="1" applyFont="1" applyFill="1" applyBorder="1" applyAlignment="1">
      <alignment horizontal="right" vertical="top" wrapText="1"/>
    </xf>
    <xf numFmtId="176" fontId="26" fillId="0" borderId="6" xfId="6" applyNumberFormat="1" applyFont="1" applyFill="1" applyBorder="1" applyAlignment="1">
      <alignment horizontal="right" vertical="top" wrapText="1" readingOrder="1"/>
    </xf>
    <xf numFmtId="177" fontId="26" fillId="0" borderId="6" xfId="6" applyNumberFormat="1" applyFont="1" applyFill="1" applyBorder="1" applyAlignment="1">
      <alignment horizontal="right" vertical="top" wrapText="1" readingOrder="1"/>
    </xf>
    <xf numFmtId="178" fontId="25" fillId="0" borderId="6" xfId="6" applyNumberFormat="1" applyFont="1" applyFill="1" applyBorder="1" applyAlignment="1">
      <alignment horizontal="right" vertical="top" wrapText="1" readingOrder="1"/>
    </xf>
    <xf numFmtId="0" fontId="2" fillId="0" borderId="0" xfId="0" applyFont="1" applyAlignment="1">
      <alignment horizontal="center"/>
    </xf>
    <xf numFmtId="179" fontId="2" fillId="0" borderId="0" xfId="0" applyNumberFormat="1" applyFont="1"/>
    <xf numFmtId="179" fontId="50" fillId="0" borderId="0" xfId="0" applyNumberFormat="1" applyFont="1" applyAlignment="1">
      <alignment horizontal="center"/>
    </xf>
    <xf numFmtId="179" fontId="50" fillId="0" borderId="0" xfId="0" applyNumberFormat="1" applyFont="1"/>
    <xf numFmtId="0" fontId="51" fillId="0" borderId="21" xfId="0" applyFont="1" applyBorder="1" applyAlignment="1">
      <alignment horizontal="left" vertical="top" readingOrder="1"/>
    </xf>
    <xf numFmtId="180" fontId="51" fillId="0" borderId="21" xfId="0" applyNumberFormat="1" applyFont="1" applyBorder="1" applyAlignment="1">
      <alignment horizontal="center" vertical="top" readingOrder="1"/>
    </xf>
    <xf numFmtId="0" fontId="2" fillId="0" borderId="21" xfId="0" applyFont="1" applyBorder="1"/>
    <xf numFmtId="167" fontId="19" fillId="0" borderId="22" xfId="0" applyNumberFormat="1" applyFont="1" applyBorder="1" applyAlignment="1">
      <alignment vertical="top"/>
    </xf>
    <xf numFmtId="9" fontId="20" fillId="0" borderId="22" xfId="2" applyFont="1" applyBorder="1" applyAlignment="1">
      <alignment horizontal="right" vertical="center" wrapText="1" readingOrder="1"/>
    </xf>
    <xf numFmtId="9" fontId="19" fillId="0" borderId="22" xfId="2" applyFont="1" applyBorder="1" applyAlignment="1">
      <alignment horizontal="right" vertical="center" wrapText="1" readingOrder="1"/>
    </xf>
    <xf numFmtId="9" fontId="19" fillId="0" borderId="22" xfId="2" applyFont="1" applyFill="1" applyBorder="1" applyAlignment="1">
      <alignment horizontal="right" vertical="top" wrapText="1" readingOrder="1"/>
    </xf>
    <xf numFmtId="9" fontId="20" fillId="0" borderId="22" xfId="2" applyFont="1" applyFill="1" applyBorder="1" applyAlignment="1">
      <alignment horizontal="right" vertical="center" wrapText="1" readingOrder="1"/>
    </xf>
    <xf numFmtId="0" fontId="2" fillId="0" borderId="22" xfId="0" applyFont="1" applyBorder="1"/>
    <xf numFmtId="166" fontId="20" fillId="0" borderId="22" xfId="13" applyNumberFormat="1" applyFont="1" applyBorder="1" applyAlignment="1">
      <alignment horizontal="right" vertical="center" wrapText="1" readingOrder="1"/>
    </xf>
    <xf numFmtId="166" fontId="19" fillId="0" borderId="22" xfId="13" applyNumberFormat="1" applyFont="1" applyBorder="1" applyAlignment="1">
      <alignment horizontal="right" vertical="center" wrapText="1" readingOrder="1"/>
    </xf>
    <xf numFmtId="166" fontId="19" fillId="0" borderId="22" xfId="13" applyNumberFormat="1" applyFont="1" applyFill="1" applyBorder="1" applyAlignment="1">
      <alignment horizontal="right" vertical="top" wrapText="1" readingOrder="1"/>
    </xf>
    <xf numFmtId="9" fontId="2" fillId="0" borderId="22" xfId="2" applyFont="1" applyBorder="1" applyAlignment="1">
      <alignment horizontal="right" vertical="center" wrapText="1" readingOrder="1"/>
    </xf>
    <xf numFmtId="9" fontId="19" fillId="0" borderId="22" xfId="13" applyNumberFormat="1" applyFont="1" applyBorder="1" applyAlignment="1">
      <alignment horizontal="right" vertical="center" wrapText="1" readingOrder="1"/>
    </xf>
    <xf numFmtId="9" fontId="19" fillId="0" borderId="22" xfId="13" applyNumberFormat="1" applyFont="1" applyFill="1" applyBorder="1" applyAlignment="1">
      <alignment horizontal="right" vertical="top" wrapText="1" readingOrder="1"/>
    </xf>
    <xf numFmtId="43" fontId="19" fillId="0" borderId="22" xfId="13" applyFont="1" applyBorder="1" applyAlignment="1">
      <alignment horizontal="right" vertical="center" wrapText="1" readingOrder="1"/>
    </xf>
    <xf numFmtId="0" fontId="51" fillId="0" borderId="22" xfId="0" applyFont="1" applyBorder="1" applyAlignment="1">
      <alignment vertical="top" readingOrder="1"/>
    </xf>
    <xf numFmtId="0" fontId="51" fillId="0" borderId="22" xfId="0" applyFont="1" applyBorder="1" applyAlignment="1">
      <alignment horizontal="left" vertical="top" readingOrder="1"/>
    </xf>
    <xf numFmtId="43" fontId="19" fillId="0" borderId="22" xfId="13" applyFont="1" applyFill="1" applyBorder="1" applyAlignment="1">
      <alignment horizontal="right" vertical="top" wrapText="1" readingOrder="1"/>
    </xf>
    <xf numFmtId="9" fontId="2" fillId="0" borderId="22" xfId="2" applyFont="1" applyFill="1" applyBorder="1" applyAlignment="1">
      <alignment horizontal="right" vertical="center" wrapText="1" readingOrder="1"/>
    </xf>
    <xf numFmtId="0" fontId="20" fillId="0" borderId="22" xfId="0" applyFont="1" applyBorder="1" applyAlignment="1">
      <alignment vertical="top" readingOrder="1"/>
    </xf>
    <xf numFmtId="9" fontId="2" fillId="0" borderId="23" xfId="2" applyFont="1" applyBorder="1" applyAlignment="1">
      <alignment horizontal="right" vertical="center" wrapText="1" readingOrder="1"/>
    </xf>
    <xf numFmtId="9" fontId="2" fillId="0" borderId="23" xfId="2" applyFont="1" applyFill="1" applyBorder="1" applyAlignment="1">
      <alignment horizontal="right" vertical="center" wrapText="1" readingOrder="1"/>
    </xf>
    <xf numFmtId="166" fontId="20" fillId="0" borderId="22" xfId="13" applyNumberFormat="1" applyFont="1" applyFill="1" applyBorder="1" applyAlignment="1">
      <alignment horizontal="right" vertical="center" wrapText="1" readingOrder="1"/>
    </xf>
    <xf numFmtId="166" fontId="19" fillId="0" borderId="22" xfId="14" applyNumberFormat="1" applyFont="1" applyFill="1" applyBorder="1" applyAlignment="1">
      <alignment horizontal="right" vertical="top" wrapText="1" readingOrder="1"/>
    </xf>
    <xf numFmtId="166" fontId="19" fillId="0" borderId="22" xfId="13" applyNumberFormat="1" applyFont="1" applyFill="1" applyBorder="1" applyAlignment="1">
      <alignment horizontal="right" vertical="center" wrapText="1" readingOrder="1"/>
    </xf>
    <xf numFmtId="9" fontId="19" fillId="0" borderId="22" xfId="2" applyFont="1" applyFill="1" applyBorder="1" applyAlignment="1">
      <alignment horizontal="right" vertical="center" wrapText="1" readingOrder="1"/>
    </xf>
    <xf numFmtId="0" fontId="2" fillId="0" borderId="24" xfId="0" applyFont="1" applyBorder="1"/>
    <xf numFmtId="9" fontId="19" fillId="0" borderId="24" xfId="2" applyFont="1" applyBorder="1" applyAlignment="1">
      <alignment horizontal="right" vertical="center" wrapText="1" readingOrder="1"/>
    </xf>
    <xf numFmtId="9" fontId="19" fillId="0" borderId="24" xfId="2" applyFont="1" applyFill="1" applyBorder="1" applyAlignment="1">
      <alignment horizontal="right" vertical="top" wrapText="1" readingOrder="1"/>
    </xf>
    <xf numFmtId="9" fontId="19" fillId="0" borderId="24" xfId="2" applyFont="1" applyFill="1" applyBorder="1" applyAlignment="1">
      <alignment horizontal="right" vertical="center" wrapText="1" readingOrder="1"/>
    </xf>
    <xf numFmtId="166" fontId="19" fillId="0" borderId="24" xfId="13" applyNumberFormat="1" applyFont="1" applyBorder="1" applyAlignment="1">
      <alignment horizontal="right" vertical="center" wrapText="1" readingOrder="1"/>
    </xf>
    <xf numFmtId="166" fontId="19" fillId="0" borderId="24" xfId="14" applyNumberFormat="1" applyFont="1" applyFill="1" applyBorder="1" applyAlignment="1">
      <alignment horizontal="right" vertical="top" wrapText="1" readingOrder="1"/>
    </xf>
    <xf numFmtId="9" fontId="2" fillId="0" borderId="25" xfId="2" applyFont="1" applyBorder="1" applyAlignment="1">
      <alignment horizontal="right" vertical="center" wrapText="1" readingOrder="1"/>
    </xf>
    <xf numFmtId="9" fontId="19" fillId="0" borderId="0" xfId="2" applyFont="1" applyBorder="1" applyAlignment="1">
      <alignment horizontal="right" vertical="center" wrapText="1" readingOrder="1"/>
    </xf>
    <xf numFmtId="164" fontId="25" fillId="0" borderId="6" xfId="1" applyFont="1" applyFill="1" applyBorder="1" applyAlignment="1">
      <alignment horizontal="right" vertical="top" wrapText="1" readingOrder="1"/>
    </xf>
    <xf numFmtId="172" fontId="9" fillId="2" borderId="6" xfId="6" applyNumberFormat="1" applyFont="1" applyFill="1" applyBorder="1" applyAlignment="1">
      <alignment horizontal="right" vertical="top" wrapText="1" readingOrder="1"/>
    </xf>
    <xf numFmtId="0" fontId="6" fillId="5" borderId="26" xfId="0" applyFont="1" applyFill="1" applyBorder="1" applyAlignment="1">
      <alignment horizontal="right" vertical="top" wrapText="1" readingOrder="1"/>
    </xf>
    <xf numFmtId="0" fontId="0" fillId="0" borderId="0" xfId="0" applyAlignment="1">
      <alignment vertical="center" wrapText="1"/>
    </xf>
    <xf numFmtId="181" fontId="0" fillId="0" borderId="0" xfId="0" applyNumberFormat="1" applyAlignment="1">
      <alignment vertical="center" wrapText="1"/>
    </xf>
    <xf numFmtId="0" fontId="5" fillId="0" borderId="6" xfId="0" applyFont="1" applyBorder="1" applyAlignment="1">
      <alignment horizontal="left" vertical="top" readingOrder="1"/>
    </xf>
    <xf numFmtId="167" fontId="25" fillId="0" borderId="6" xfId="0" applyNumberFormat="1" applyFont="1" applyBorder="1" applyAlignment="1">
      <alignment vertical="top"/>
    </xf>
    <xf numFmtId="0" fontId="8" fillId="2" borderId="6" xfId="0" applyFont="1" applyFill="1" applyBorder="1" applyAlignment="1">
      <alignment horizontal="left" vertical="top" readingOrder="1"/>
    </xf>
    <xf numFmtId="0" fontId="5" fillId="0" borderId="6" xfId="0" applyFont="1" applyBorder="1" applyAlignment="1">
      <alignment vertical="top" readingOrder="1"/>
    </xf>
    <xf numFmtId="0" fontId="6" fillId="0" borderId="6" xfId="0" applyFont="1" applyBorder="1" applyAlignment="1">
      <alignment vertical="top" readingOrder="1"/>
    </xf>
    <xf numFmtId="167" fontId="13" fillId="0" borderId="6" xfId="1" applyNumberFormat="1" applyFont="1" applyFill="1" applyBorder="1" applyAlignment="1">
      <alignment horizontal="right" vertical="top" wrapText="1" readingOrder="1"/>
    </xf>
    <xf numFmtId="3" fontId="25" fillId="0" borderId="6" xfId="1" applyNumberFormat="1" applyFont="1" applyFill="1" applyBorder="1" applyAlignment="1">
      <alignment horizontal="right" vertical="top" wrapText="1" readingOrder="1"/>
    </xf>
    <xf numFmtId="3" fontId="12" fillId="0" borderId="6" xfId="1" applyNumberFormat="1" applyFont="1" applyBorder="1" applyAlignment="1">
      <alignment horizontal="right" vertical="top" wrapText="1" readingOrder="1"/>
    </xf>
    <xf numFmtId="3" fontId="25" fillId="0" borderId="6" xfId="1" applyNumberFormat="1" applyFont="1" applyBorder="1" applyAlignment="1">
      <alignment horizontal="right" vertical="top" wrapText="1" readingOrder="1"/>
    </xf>
    <xf numFmtId="3" fontId="13" fillId="2" borderId="6" xfId="1" applyNumberFormat="1" applyFont="1" applyFill="1" applyBorder="1" applyAlignment="1">
      <alignment horizontal="right" vertical="top" wrapText="1" readingOrder="1"/>
    </xf>
    <xf numFmtId="3" fontId="9" fillId="2" borderId="6" xfId="1" applyNumberFormat="1" applyFont="1" applyFill="1" applyBorder="1" applyAlignment="1">
      <alignment horizontal="right" vertical="top" wrapText="1" readingOrder="1"/>
    </xf>
    <xf numFmtId="3" fontId="12" fillId="0" borderId="6" xfId="1" applyNumberFormat="1" applyFont="1" applyBorder="1" applyAlignment="1">
      <alignment horizontal="right" vertical="top" wrapText="1"/>
    </xf>
    <xf numFmtId="3" fontId="26" fillId="0" borderId="6" xfId="1" applyNumberFormat="1" applyFont="1" applyFill="1" applyBorder="1" applyAlignment="1">
      <alignment horizontal="right" vertical="top" wrapText="1" readingOrder="1"/>
    </xf>
    <xf numFmtId="3" fontId="13" fillId="0" borderId="6" xfId="1" applyNumberFormat="1" applyFont="1" applyBorder="1" applyAlignment="1">
      <alignment horizontal="right" vertical="top" wrapText="1" readingOrder="1"/>
    </xf>
    <xf numFmtId="3" fontId="13" fillId="0" borderId="6" xfId="1" applyNumberFormat="1" applyFont="1" applyBorder="1" applyAlignment="1">
      <alignment horizontal="right" vertical="top" wrapText="1"/>
    </xf>
    <xf numFmtId="0" fontId="5" fillId="0" borderId="1" xfId="0" applyFont="1" applyBorder="1" applyAlignment="1">
      <alignment horizontal="left" vertical="top" readingOrder="1"/>
    </xf>
    <xf numFmtId="167" fontId="25" fillId="0" borderId="0" xfId="0" applyNumberFormat="1" applyFont="1" applyAlignment="1">
      <alignment vertical="top"/>
    </xf>
    <xf numFmtId="3" fontId="25" fillId="0" borderId="6" xfId="6" applyNumberFormat="1" applyFont="1" applyFill="1" applyBorder="1" applyAlignment="1">
      <alignment horizontal="right" vertical="top" wrapText="1" readingOrder="1"/>
    </xf>
    <xf numFmtId="3" fontId="25" fillId="0" borderId="7" xfId="6" applyNumberFormat="1" applyFont="1" applyFill="1" applyBorder="1" applyAlignment="1">
      <alignment horizontal="right" vertical="top" wrapText="1" readingOrder="1"/>
    </xf>
    <xf numFmtId="3" fontId="25" fillId="0" borderId="7" xfId="1" applyNumberFormat="1" applyFont="1" applyFill="1" applyBorder="1" applyAlignment="1">
      <alignment horizontal="right" vertical="top" wrapText="1" readingOrder="1"/>
    </xf>
    <xf numFmtId="3" fontId="12" fillId="0" borderId="0" xfId="1" applyNumberFormat="1" applyFont="1" applyFill="1" applyBorder="1" applyAlignment="1">
      <alignment horizontal="right" vertical="top" wrapText="1" readingOrder="1"/>
    </xf>
    <xf numFmtId="3" fontId="12" fillId="0" borderId="1" xfId="1" applyNumberFormat="1" applyFont="1" applyFill="1" applyBorder="1" applyAlignment="1">
      <alignment horizontal="right" vertical="top" wrapText="1" readingOrder="1"/>
    </xf>
    <xf numFmtId="0" fontId="8" fillId="0" borderId="6" xfId="0" applyFont="1" applyBorder="1" applyAlignment="1">
      <alignment horizontal="left" vertical="top" readingOrder="1"/>
    </xf>
    <xf numFmtId="3" fontId="26" fillId="0" borderId="6" xfId="6" applyNumberFormat="1" applyFont="1" applyFill="1" applyBorder="1" applyAlignment="1">
      <alignment horizontal="right" vertical="top" wrapText="1" readingOrder="1"/>
    </xf>
    <xf numFmtId="3" fontId="9" fillId="2" borderId="6" xfId="6" applyNumberFormat="1" applyFont="1" applyFill="1" applyBorder="1" applyAlignment="1">
      <alignment horizontal="right" vertical="top" wrapText="1" readingOrder="1"/>
    </xf>
    <xf numFmtId="3" fontId="25" fillId="0" borderId="6" xfId="0" applyNumberFormat="1" applyFont="1" applyBorder="1" applyAlignment="1">
      <alignment horizontal="right" vertical="top" wrapText="1"/>
    </xf>
    <xf numFmtId="164" fontId="12" fillId="0" borderId="6" xfId="1" applyFont="1" applyFill="1" applyBorder="1" applyAlignment="1">
      <alignment horizontal="right" vertical="top" wrapText="1" readingOrder="1"/>
    </xf>
    <xf numFmtId="9" fontId="25" fillId="0" borderId="10" xfId="2" applyFont="1" applyBorder="1" applyAlignment="1">
      <alignment horizontal="right" vertical="top" wrapText="1" readingOrder="1"/>
    </xf>
    <xf numFmtId="170" fontId="32" fillId="0" borderId="6" xfId="7" applyNumberFormat="1" applyFont="1" applyBorder="1" applyAlignment="1">
      <alignment horizontal="right" vertical="top" wrapText="1"/>
    </xf>
    <xf numFmtId="182" fontId="32" fillId="0" borderId="29" xfId="15" applyNumberFormat="1" applyFont="1" applyBorder="1" applyAlignment="1">
      <alignment horizontal="right" vertical="center" wrapText="1"/>
    </xf>
    <xf numFmtId="167" fontId="26" fillId="2" borderId="6" xfId="1" applyNumberFormat="1" applyFont="1" applyFill="1" applyBorder="1" applyAlignment="1">
      <alignment horizontal="right" vertical="top" wrapText="1" readingOrder="1"/>
    </xf>
    <xf numFmtId="167" fontId="26" fillId="2" borderId="6" xfId="1" applyNumberFormat="1" applyFont="1" applyFill="1" applyBorder="1" applyAlignment="1">
      <alignment horizontal="center" vertical="top" wrapText="1" readingOrder="1"/>
    </xf>
    <xf numFmtId="0" fontId="26" fillId="2" borderId="7" xfId="0" applyFont="1" applyFill="1" applyBorder="1" applyAlignment="1">
      <alignment horizontal="right" vertical="top" wrapText="1"/>
    </xf>
    <xf numFmtId="0" fontId="26" fillId="2" borderId="9" xfId="0" applyFont="1" applyFill="1" applyBorder="1" applyAlignment="1">
      <alignment horizontal="right" vertical="top" wrapText="1"/>
    </xf>
    <xf numFmtId="0" fontId="32" fillId="3" borderId="30" xfId="15" applyFont="1" applyFill="1" applyBorder="1" applyAlignment="1">
      <alignment horizontal="right" vertical="center" wrapText="1"/>
    </xf>
    <xf numFmtId="0" fontId="32" fillId="3" borderId="31" xfId="15" applyFont="1" applyFill="1" applyBorder="1" applyAlignment="1">
      <alignment horizontal="right" vertical="center" wrapText="1"/>
    </xf>
    <xf numFmtId="183" fontId="32" fillId="3" borderId="31" xfId="15" applyNumberFormat="1" applyFont="1" applyFill="1" applyBorder="1" applyAlignment="1">
      <alignment horizontal="right" vertical="center" wrapText="1"/>
    </xf>
    <xf numFmtId="0" fontId="32" fillId="3" borderId="32" xfId="15" applyFont="1" applyFill="1" applyBorder="1" applyAlignment="1">
      <alignment horizontal="right" vertical="center" wrapText="1"/>
    </xf>
    <xf numFmtId="183" fontId="32" fillId="3" borderId="32" xfId="15" applyNumberFormat="1" applyFont="1" applyFill="1" applyBorder="1" applyAlignment="1">
      <alignment horizontal="right" vertical="center" wrapText="1"/>
    </xf>
    <xf numFmtId="0" fontId="26" fillId="2" borderId="0" xfId="0" applyFont="1" applyFill="1" applyAlignment="1">
      <alignment horizontal="right" vertical="top" wrapText="1"/>
    </xf>
    <xf numFmtId="0" fontId="26" fillId="2" borderId="11" xfId="0" applyFont="1" applyFill="1" applyBorder="1" applyAlignment="1">
      <alignment horizontal="right" vertical="top" wrapText="1"/>
    </xf>
    <xf numFmtId="0" fontId="26" fillId="2" borderId="1" xfId="0" applyFont="1" applyFill="1" applyBorder="1" applyAlignment="1">
      <alignment horizontal="right" vertical="top" wrapText="1"/>
    </xf>
    <xf numFmtId="0" fontId="26" fillId="2" borderId="16" xfId="0" applyFont="1" applyFill="1" applyBorder="1" applyAlignment="1">
      <alignment horizontal="right" vertical="top" wrapText="1"/>
    </xf>
    <xf numFmtId="184" fontId="51" fillId="0" borderId="22" xfId="0" applyNumberFormat="1" applyFont="1" applyBorder="1" applyAlignment="1">
      <alignment horizontal="center" vertical="top" readingOrder="1"/>
    </xf>
    <xf numFmtId="3" fontId="26" fillId="0" borderId="6" xfId="6" applyNumberFormat="1" applyFont="1" applyBorder="1" applyAlignment="1">
      <alignment horizontal="right" vertical="top" wrapText="1" readingOrder="1"/>
    </xf>
    <xf numFmtId="3" fontId="25" fillId="0" borderId="6" xfId="6" applyNumberFormat="1" applyFont="1" applyBorder="1" applyAlignment="1">
      <alignment horizontal="right" vertical="top" wrapText="1" readingOrder="1"/>
    </xf>
    <xf numFmtId="166" fontId="26" fillId="0" borderId="6" xfId="6" applyNumberFormat="1" applyFont="1" applyBorder="1" applyAlignment="1">
      <alignment horizontal="right" vertical="top" wrapText="1" readingOrder="1"/>
    </xf>
    <xf numFmtId="165" fontId="25" fillId="0" borderId="6" xfId="6" applyNumberFormat="1" applyFont="1" applyBorder="1" applyAlignment="1">
      <alignment horizontal="right" vertical="top" wrapText="1" readingOrder="1"/>
    </xf>
    <xf numFmtId="9" fontId="25" fillId="0" borderId="6" xfId="2" applyFont="1" applyBorder="1" applyAlignment="1">
      <alignment horizontal="right" vertical="top" wrapText="1" readingOrder="1"/>
    </xf>
    <xf numFmtId="165" fontId="25" fillId="0" borderId="10" xfId="2" applyNumberFormat="1" applyFont="1" applyBorder="1" applyAlignment="1">
      <alignment horizontal="right" vertical="top" wrapText="1" readingOrder="1"/>
    </xf>
    <xf numFmtId="166" fontId="25" fillId="0" borderId="6" xfId="6" applyNumberFormat="1" applyFont="1" applyBorder="1" applyAlignment="1">
      <alignment horizontal="right" vertical="top" wrapText="1" readingOrder="1"/>
    </xf>
    <xf numFmtId="0" fontId="51" fillId="0" borderId="22" xfId="0" applyFont="1" applyBorder="1" applyAlignment="1">
      <alignment horizontal="center" vertical="top" readingOrder="1"/>
    </xf>
    <xf numFmtId="0" fontId="2" fillId="4" borderId="22" xfId="0" applyFont="1" applyFill="1" applyBorder="1"/>
    <xf numFmtId="3" fontId="0" fillId="0" borderId="0" xfId="0" applyNumberFormat="1" applyAlignment="1">
      <alignment vertical="top"/>
    </xf>
    <xf numFmtId="166" fontId="26" fillId="0" borderId="6" xfId="1" applyNumberFormat="1" applyFont="1" applyBorder="1" applyAlignment="1">
      <alignment horizontal="right" vertical="top" wrapText="1" readingOrder="1"/>
    </xf>
    <xf numFmtId="17" fontId="20" fillId="0" borderId="6" xfId="0" applyNumberFormat="1" applyFont="1" applyBorder="1" applyAlignment="1">
      <alignment horizontal="center" vertical="top" wrapText="1" readingOrder="1"/>
    </xf>
    <xf numFmtId="0" fontId="55" fillId="0" borderId="0" xfId="0" applyFont="1" applyAlignment="1">
      <alignment horizontal="left"/>
    </xf>
    <xf numFmtId="0" fontId="56" fillId="0" borderId="0" xfId="0" applyFont="1"/>
    <xf numFmtId="0" fontId="57" fillId="0" borderId="0" xfId="0" applyFont="1"/>
    <xf numFmtId="0" fontId="59" fillId="0" borderId="0" xfId="0" applyFont="1" applyAlignment="1">
      <alignment horizontal="left"/>
    </xf>
    <xf numFmtId="0" fontId="3" fillId="8" borderId="0" xfId="0" applyFont="1" applyFill="1" applyAlignment="1">
      <alignment horizontal="left" vertical="center" wrapText="1" indent="2" readingOrder="1"/>
    </xf>
    <xf numFmtId="0" fontId="3" fillId="8" borderId="0" xfId="0" applyFont="1" applyFill="1" applyAlignment="1">
      <alignment horizontal="right" vertical="center" wrapText="1" readingOrder="1"/>
    </xf>
    <xf numFmtId="0" fontId="3" fillId="8" borderId="11" xfId="0" applyFont="1" applyFill="1" applyBorder="1" applyAlignment="1">
      <alignment horizontal="right" vertical="center" wrapText="1" readingOrder="1"/>
    </xf>
    <xf numFmtId="0" fontId="54" fillId="0" borderId="0" xfId="0" applyFont="1" applyAlignment="1">
      <alignment vertical="center"/>
    </xf>
    <xf numFmtId="0" fontId="11" fillId="8" borderId="15" xfId="0" applyFont="1" applyFill="1" applyBorder="1" applyAlignment="1">
      <alignment horizontal="left" vertical="center" wrapText="1" readingOrder="1"/>
    </xf>
    <xf numFmtId="0" fontId="24" fillId="8" borderId="1" xfId="0" applyFont="1" applyFill="1" applyBorder="1" applyAlignment="1">
      <alignment horizontal="right" vertical="center" wrapText="1" readingOrder="1"/>
    </xf>
    <xf numFmtId="167" fontId="24" fillId="8" borderId="1" xfId="0" applyNumberFormat="1" applyFont="1" applyFill="1" applyBorder="1" applyAlignment="1">
      <alignment horizontal="right" vertical="center" wrapText="1" readingOrder="1"/>
    </xf>
    <xf numFmtId="167" fontId="11" fillId="8" borderId="16" xfId="0" applyNumberFormat="1" applyFont="1" applyFill="1" applyBorder="1" applyAlignment="1">
      <alignment horizontal="right" vertical="center" wrapText="1" readingOrder="1"/>
    </xf>
    <xf numFmtId="0" fontId="3" fillId="8" borderId="0" xfId="0" applyFont="1" applyFill="1" applyAlignment="1">
      <alignment horizontal="left" vertical="top" wrapText="1" readingOrder="1"/>
    </xf>
    <xf numFmtId="0" fontId="3" fillId="8" borderId="0" xfId="0" applyFont="1" applyFill="1" applyAlignment="1">
      <alignment horizontal="center" vertical="top" wrapText="1" readingOrder="1"/>
    </xf>
    <xf numFmtId="0" fontId="3" fillId="8" borderId="0" xfId="0" applyFont="1" applyFill="1" applyAlignment="1">
      <alignment horizontal="right" vertical="top" wrapText="1" readingOrder="1"/>
    </xf>
    <xf numFmtId="0" fontId="11" fillId="8" borderId="8" xfId="0" applyFont="1" applyFill="1" applyBorder="1" applyAlignment="1">
      <alignment vertical="top" readingOrder="1"/>
    </xf>
    <xf numFmtId="0" fontId="11" fillId="8" borderId="6" xfId="0" applyFont="1" applyFill="1" applyBorder="1" applyAlignment="1">
      <alignment vertical="top" readingOrder="1"/>
    </xf>
    <xf numFmtId="0" fontId="25" fillId="8" borderId="6" xfId="0" applyFont="1" applyFill="1" applyBorder="1" applyAlignment="1">
      <alignment horizontal="right" vertical="top" wrapText="1"/>
    </xf>
    <xf numFmtId="0" fontId="11" fillId="8" borderId="6" xfId="0" applyFont="1" applyFill="1" applyBorder="1" applyAlignment="1">
      <alignment horizontal="right" vertical="top" wrapText="1" readingOrder="1"/>
    </xf>
    <xf numFmtId="167" fontId="11" fillId="8" borderId="6" xfId="1" applyNumberFormat="1" applyFont="1" applyFill="1" applyBorder="1" applyAlignment="1">
      <alignment horizontal="right" vertical="top" wrapText="1" readingOrder="1"/>
    </xf>
    <xf numFmtId="3" fontId="11" fillId="8" borderId="6" xfId="1" applyNumberFormat="1" applyFont="1" applyFill="1" applyBorder="1" applyAlignment="1">
      <alignment horizontal="right" vertical="top" wrapText="1" readingOrder="1"/>
    </xf>
    <xf numFmtId="3" fontId="3" fillId="8" borderId="3" xfId="1" applyNumberFormat="1" applyFont="1" applyFill="1" applyBorder="1" applyAlignment="1">
      <alignment horizontal="right" vertical="top" wrapText="1" readingOrder="1"/>
    </xf>
    <xf numFmtId="0" fontId="54" fillId="0" borderId="0" xfId="0" applyFont="1" applyAlignment="1">
      <alignment vertical="top"/>
    </xf>
    <xf numFmtId="0" fontId="3" fillId="8" borderId="17" xfId="0" applyFont="1" applyFill="1" applyBorder="1" applyAlignment="1">
      <alignment horizontal="right" vertical="top" wrapText="1" readingOrder="1"/>
    </xf>
    <xf numFmtId="15" fontId="3" fillId="8" borderId="0" xfId="0" applyNumberFormat="1" applyFont="1" applyFill="1" applyAlignment="1">
      <alignment horizontal="right" vertical="top" wrapText="1" readingOrder="1"/>
    </xf>
    <xf numFmtId="0" fontId="3" fillId="8" borderId="15" xfId="0" applyFont="1" applyFill="1" applyBorder="1" applyAlignment="1">
      <alignment horizontal="left" vertical="top" wrapText="1" readingOrder="1"/>
    </xf>
    <xf numFmtId="0" fontId="11" fillId="8" borderId="8" xfId="0" applyFont="1" applyFill="1" applyBorder="1" applyAlignment="1">
      <alignment vertical="top" wrapText="1" readingOrder="1"/>
    </xf>
    <xf numFmtId="3" fontId="11" fillId="8" borderId="6" xfId="0" applyNumberFormat="1" applyFont="1" applyFill="1" applyBorder="1" applyAlignment="1">
      <alignment vertical="top" wrapText="1" readingOrder="1"/>
    </xf>
    <xf numFmtId="0" fontId="11" fillId="8" borderId="6" xfId="0" applyFont="1" applyFill="1" applyBorder="1" applyAlignment="1">
      <alignment vertical="top" wrapText="1" readingOrder="1"/>
    </xf>
    <xf numFmtId="167" fontId="3" fillId="8" borderId="6" xfId="1" applyNumberFormat="1" applyFont="1" applyFill="1" applyBorder="1" applyAlignment="1">
      <alignment horizontal="center" vertical="top" wrapText="1" readingOrder="1"/>
    </xf>
    <xf numFmtId="0" fontId="25" fillId="8" borderId="10" xfId="0" applyFont="1" applyFill="1" applyBorder="1" applyAlignment="1">
      <alignment horizontal="right" vertical="top" wrapText="1"/>
    </xf>
    <xf numFmtId="17" fontId="20" fillId="0" borderId="7" xfId="0" applyNumberFormat="1" applyFont="1" applyBorder="1" applyAlignment="1">
      <alignment horizontal="center" vertical="top" wrapText="1" readingOrder="1"/>
    </xf>
    <xf numFmtId="0" fontId="11" fillId="8" borderId="0" xfId="0" applyFont="1" applyFill="1" applyAlignment="1">
      <alignment vertical="top" wrapText="1" readingOrder="1"/>
    </xf>
    <xf numFmtId="0" fontId="25" fillId="8" borderId="0" xfId="0" applyFont="1" applyFill="1" applyAlignment="1">
      <alignment horizontal="right" vertical="top" wrapText="1"/>
    </xf>
    <xf numFmtId="0" fontId="3" fillId="8" borderId="3" xfId="0" applyFont="1" applyFill="1" applyBorder="1" applyAlignment="1">
      <alignment horizontal="left" vertical="top" readingOrder="1"/>
    </xf>
    <xf numFmtId="0" fontId="3" fillId="8" borderId="3" xfId="0" applyFont="1" applyFill="1" applyBorder="1" applyAlignment="1">
      <alignment horizontal="right" vertical="top" wrapText="1"/>
    </xf>
    <xf numFmtId="0" fontId="3" fillId="8" borderId="19" xfId="0" applyFont="1" applyFill="1" applyBorder="1" applyAlignment="1">
      <alignment vertical="top" wrapText="1" readingOrder="1"/>
    </xf>
    <xf numFmtId="0" fontId="3" fillId="8" borderId="17" xfId="0" applyFont="1" applyFill="1" applyBorder="1" applyAlignment="1">
      <alignment vertical="top" wrapText="1" readingOrder="1"/>
    </xf>
    <xf numFmtId="0" fontId="11" fillId="8" borderId="0" xfId="0" applyFont="1" applyFill="1" applyAlignment="1">
      <alignment vertical="top" readingOrder="1"/>
    </xf>
    <xf numFmtId="0" fontId="11" fillId="8" borderId="0" xfId="0" applyFont="1" applyFill="1" applyAlignment="1">
      <alignment horizontal="right" vertical="top" wrapText="1" readingOrder="1"/>
    </xf>
    <xf numFmtId="0" fontId="12" fillId="8" borderId="0" xfId="0" applyFont="1" applyFill="1" applyAlignment="1">
      <alignment horizontal="right" vertical="top" wrapText="1"/>
    </xf>
    <xf numFmtId="167" fontId="11" fillId="8" borderId="0" xfId="1" applyNumberFormat="1" applyFont="1" applyFill="1" applyBorder="1" applyAlignment="1">
      <alignment horizontal="right" vertical="top" wrapText="1" readingOrder="1"/>
    </xf>
    <xf numFmtId="0" fontId="3" fillId="8" borderId="34" xfId="0" applyFont="1" applyFill="1" applyBorder="1" applyAlignment="1">
      <alignment horizontal="center" vertical="top" wrapText="1" readingOrder="1"/>
    </xf>
    <xf numFmtId="0" fontId="3" fillId="8" borderId="35" xfId="0" applyFont="1" applyFill="1" applyBorder="1" applyAlignment="1">
      <alignment horizontal="center" vertical="top" wrapText="1" readingOrder="1"/>
    </xf>
    <xf numFmtId="0" fontId="3" fillId="8" borderId="37" xfId="0" applyFont="1" applyFill="1" applyBorder="1" applyAlignment="1">
      <alignment horizontal="right" vertical="top" wrapText="1" readingOrder="1"/>
    </xf>
    <xf numFmtId="0" fontId="3" fillId="8" borderId="39" xfId="0" applyFont="1" applyFill="1" applyBorder="1" applyAlignment="1">
      <alignment horizontal="center" vertical="top" wrapText="1" readingOrder="1"/>
    </xf>
    <xf numFmtId="167" fontId="7" fillId="0" borderId="16" xfId="0" applyNumberFormat="1" applyFont="1" applyBorder="1" applyAlignment="1">
      <alignment horizontal="right" vertical="center" wrapText="1" readingOrder="1"/>
    </xf>
    <xf numFmtId="167" fontId="9" fillId="0" borderId="16" xfId="0" applyNumberFormat="1" applyFont="1" applyBorder="1" applyAlignment="1">
      <alignment horizontal="right" vertical="center" wrapText="1" readingOrder="1"/>
    </xf>
    <xf numFmtId="167" fontId="9" fillId="2" borderId="12" xfId="0" applyNumberFormat="1" applyFont="1" applyFill="1" applyBorder="1" applyAlignment="1">
      <alignment horizontal="right" vertical="center" wrapText="1" readingOrder="1"/>
    </xf>
    <xf numFmtId="167" fontId="9" fillId="0" borderId="10" xfId="0" applyNumberFormat="1" applyFont="1" applyBorder="1" applyAlignment="1">
      <alignment horizontal="right" vertical="center" wrapText="1" readingOrder="1"/>
    </xf>
    <xf numFmtId="167" fontId="7" fillId="0" borderId="10" xfId="0" applyNumberFormat="1" applyFont="1" applyBorder="1" applyAlignment="1">
      <alignment horizontal="right" vertical="center" wrapText="1" readingOrder="1"/>
    </xf>
    <xf numFmtId="167" fontId="9" fillId="0" borderId="12" xfId="0" applyNumberFormat="1" applyFont="1" applyBorder="1" applyAlignment="1">
      <alignment horizontal="right" vertical="center" wrapText="1" readingOrder="1"/>
    </xf>
    <xf numFmtId="166" fontId="2" fillId="0" borderId="0" xfId="0" applyNumberFormat="1" applyFont="1" applyAlignment="1">
      <alignment vertical="top"/>
    </xf>
    <xf numFmtId="0" fontId="0" fillId="0" borderId="0" xfId="0" applyAlignment="1">
      <alignment horizontal="center" vertical="top"/>
    </xf>
    <xf numFmtId="0" fontId="22" fillId="0" borderId="0" xfId="0" applyFont="1" applyAlignment="1">
      <alignment horizontal="center" vertical="top"/>
    </xf>
    <xf numFmtId="0" fontId="60" fillId="0" borderId="0" xfId="0" applyFont="1" applyAlignment="1">
      <alignment horizontal="center" vertical="top"/>
    </xf>
    <xf numFmtId="0" fontId="3" fillId="6" borderId="0" xfId="0" applyFont="1" applyFill="1" applyAlignment="1">
      <alignment horizontal="center" vertical="top" wrapText="1" readingOrder="1"/>
    </xf>
    <xf numFmtId="0" fontId="3" fillId="7" borderId="0" xfId="0" applyFont="1" applyFill="1" applyAlignment="1">
      <alignment horizontal="center" vertical="top" wrapText="1" readingOrder="1"/>
    </xf>
    <xf numFmtId="167" fontId="25" fillId="3" borderId="8" xfId="0" applyNumberFormat="1" applyFont="1" applyFill="1" applyBorder="1" applyAlignment="1">
      <alignment vertical="top"/>
    </xf>
    <xf numFmtId="0" fontId="6" fillId="3" borderId="8" xfId="0" applyFont="1" applyFill="1" applyBorder="1" applyAlignment="1">
      <alignment vertical="top" readingOrder="1"/>
    </xf>
    <xf numFmtId="0" fontId="61" fillId="9" borderId="0" xfId="0" applyFont="1" applyFill="1" applyAlignment="1">
      <alignment horizontal="left" vertical="center" wrapText="1" indent="2" readingOrder="1"/>
    </xf>
    <xf numFmtId="0" fontId="61" fillId="9" borderId="0" xfId="0" applyFont="1" applyFill="1" applyAlignment="1">
      <alignment horizontal="right" vertical="center" wrapText="1" readingOrder="1"/>
    </xf>
    <xf numFmtId="0" fontId="61" fillId="9" borderId="46" xfId="0" applyFont="1" applyFill="1" applyBorder="1" applyAlignment="1">
      <alignment horizontal="right" vertical="center" wrapText="1" readingOrder="1"/>
    </xf>
    <xf numFmtId="0" fontId="61" fillId="9" borderId="47" xfId="0" applyFont="1" applyFill="1" applyBorder="1" applyAlignment="1">
      <alignment horizontal="right" vertical="center" wrapText="1" readingOrder="1"/>
    </xf>
    <xf numFmtId="167" fontId="62" fillId="0" borderId="48" xfId="0" applyNumberFormat="1" applyFont="1" applyBorder="1"/>
    <xf numFmtId="0" fontId="62" fillId="0" borderId="49" xfId="0" applyFont="1" applyBorder="1" applyAlignment="1">
      <alignment horizontal="right" vertical="center" wrapText="1" readingOrder="1"/>
    </xf>
    <xf numFmtId="165" fontId="62" fillId="0" borderId="49" xfId="1" applyNumberFormat="1" applyFont="1" applyFill="1" applyBorder="1" applyAlignment="1">
      <alignment horizontal="right" vertical="center" wrapText="1" readingOrder="1"/>
    </xf>
    <xf numFmtId="165" fontId="63" fillId="0" borderId="49" xfId="1" applyNumberFormat="1" applyFont="1" applyFill="1" applyBorder="1" applyAlignment="1">
      <alignment horizontal="right" vertical="center" wrapText="1" readingOrder="1"/>
    </xf>
    <xf numFmtId="165" fontId="63" fillId="0" borderId="50" xfId="1" applyNumberFormat="1" applyFont="1" applyFill="1" applyBorder="1" applyAlignment="1">
      <alignment horizontal="right" vertical="center" wrapText="1" readingOrder="1"/>
    </xf>
    <xf numFmtId="167" fontId="64" fillId="0" borderId="48" xfId="0" applyNumberFormat="1" applyFont="1" applyBorder="1"/>
    <xf numFmtId="0" fontId="64" fillId="0" borderId="49" xfId="0" applyFont="1" applyBorder="1" applyAlignment="1">
      <alignment horizontal="right" vertical="center" wrapText="1" readingOrder="1"/>
    </xf>
    <xf numFmtId="165" fontId="64" fillId="0" borderId="49" xfId="1" applyNumberFormat="1" applyFont="1" applyFill="1" applyBorder="1" applyAlignment="1">
      <alignment horizontal="right" vertical="center" wrapText="1" readingOrder="1"/>
    </xf>
    <xf numFmtId="165" fontId="65" fillId="0" borderId="49" xfId="1" applyNumberFormat="1" applyFont="1" applyFill="1" applyBorder="1" applyAlignment="1">
      <alignment horizontal="right" vertical="center" wrapText="1" readingOrder="1"/>
    </xf>
    <xf numFmtId="165" fontId="65" fillId="0" borderId="50" xfId="1" applyNumberFormat="1" applyFont="1" applyFill="1" applyBorder="1" applyAlignment="1">
      <alignment horizontal="right" vertical="center" wrapText="1" readingOrder="1"/>
    </xf>
    <xf numFmtId="0" fontId="64" fillId="10" borderId="51" xfId="0" applyFont="1" applyFill="1" applyBorder="1" applyAlignment="1">
      <alignment horizontal="left" vertical="center" wrapText="1" readingOrder="1"/>
    </xf>
    <xf numFmtId="0" fontId="66" fillId="10" borderId="52" xfId="0" applyFont="1" applyFill="1" applyBorder="1" applyAlignment="1">
      <alignment horizontal="right" vertical="center" wrapText="1" readingOrder="1"/>
    </xf>
    <xf numFmtId="167" fontId="66" fillId="10" borderId="52" xfId="0" applyNumberFormat="1" applyFont="1" applyFill="1" applyBorder="1" applyAlignment="1">
      <alignment horizontal="right" vertical="center" wrapText="1" readingOrder="1"/>
    </xf>
    <xf numFmtId="167" fontId="65" fillId="10" borderId="52" xfId="0" applyNumberFormat="1" applyFont="1" applyFill="1" applyBorder="1" applyAlignment="1">
      <alignment horizontal="right" vertical="center" wrapText="1" readingOrder="1"/>
    </xf>
    <xf numFmtId="167" fontId="64" fillId="10" borderId="52" xfId="0" applyNumberFormat="1" applyFont="1" applyFill="1" applyBorder="1" applyAlignment="1">
      <alignment horizontal="right" vertical="center" wrapText="1" readingOrder="1"/>
    </xf>
    <xf numFmtId="167" fontId="65" fillId="10" borderId="53" xfId="0" applyNumberFormat="1" applyFont="1" applyFill="1" applyBorder="1" applyAlignment="1">
      <alignment horizontal="right" vertical="center" wrapText="1" readingOrder="1"/>
    </xf>
    <xf numFmtId="0" fontId="61" fillId="9" borderId="48" xfId="0" applyFont="1" applyFill="1" applyBorder="1" applyAlignment="1">
      <alignment horizontal="left" vertical="center" wrapText="1" readingOrder="1"/>
    </xf>
    <xf numFmtId="0" fontId="67" fillId="9" borderId="49" xfId="0" applyFont="1" applyFill="1" applyBorder="1" applyAlignment="1">
      <alignment horizontal="right" vertical="center" wrapText="1" readingOrder="1"/>
    </xf>
    <xf numFmtId="167" fontId="67" fillId="9" borderId="49" xfId="0" applyNumberFormat="1" applyFont="1" applyFill="1" applyBorder="1" applyAlignment="1">
      <alignment horizontal="right" vertical="center" wrapText="1" readingOrder="1"/>
    </xf>
    <xf numFmtId="167" fontId="61" fillId="9" borderId="49" xfId="0" applyNumberFormat="1" applyFont="1" applyFill="1" applyBorder="1" applyAlignment="1">
      <alignment horizontal="right" vertical="center" wrapText="1" readingOrder="1"/>
    </xf>
    <xf numFmtId="0" fontId="61" fillId="9" borderId="49" xfId="0" applyFont="1" applyFill="1" applyBorder="1" applyAlignment="1">
      <alignment horizontal="left" vertical="center" wrapText="1" readingOrder="1"/>
    </xf>
    <xf numFmtId="166" fontId="19" fillId="0" borderId="24" xfId="13" applyNumberFormat="1" applyFont="1" applyFill="1" applyBorder="1" applyAlignment="1">
      <alignment horizontal="right" vertical="center" wrapText="1" readingOrder="1"/>
    </xf>
    <xf numFmtId="9" fontId="2" fillId="0" borderId="22" xfId="13" applyNumberFormat="1" applyFont="1" applyFill="1" applyBorder="1" applyAlignment="1">
      <alignment horizontal="right" vertical="center" wrapText="1" readingOrder="1"/>
    </xf>
    <xf numFmtId="9" fontId="2" fillId="0" borderId="25" xfId="2" applyFont="1" applyFill="1" applyBorder="1" applyAlignment="1">
      <alignment horizontal="right" vertical="center" wrapText="1" readingOrder="1"/>
    </xf>
    <xf numFmtId="10" fontId="20" fillId="0" borderId="0" xfId="2" applyNumberFormat="1" applyFont="1" applyAlignment="1">
      <alignment horizontal="right" vertical="top" wrapText="1" readingOrder="1"/>
    </xf>
    <xf numFmtId="164" fontId="2" fillId="0" borderId="0" xfId="1" applyFont="1" applyAlignment="1">
      <alignment vertical="top"/>
    </xf>
    <xf numFmtId="167" fontId="38" fillId="0" borderId="0" xfId="0" applyNumberFormat="1" applyFont="1" applyAlignment="1">
      <alignment horizontal="left" vertical="top" wrapText="1"/>
    </xf>
    <xf numFmtId="174" fontId="58" fillId="0" borderId="0" xfId="0" applyNumberFormat="1" applyFont="1" applyAlignment="1">
      <alignment horizontal="center"/>
    </xf>
    <xf numFmtId="0" fontId="3" fillId="8" borderId="34" xfId="0" applyFont="1" applyFill="1" applyBorder="1" applyAlignment="1">
      <alignment horizontal="center" vertical="center" wrapText="1" readingOrder="1"/>
    </xf>
    <xf numFmtId="0" fontId="3" fillId="8" borderId="33" xfId="0" applyFont="1" applyFill="1" applyBorder="1" applyAlignment="1">
      <alignment horizontal="center" vertical="center" wrapText="1" readingOrder="1"/>
    </xf>
    <xf numFmtId="0" fontId="3" fillId="8" borderId="0" xfId="0" applyFont="1" applyFill="1" applyAlignment="1">
      <alignment horizontal="left" vertical="center" wrapText="1" readingOrder="1"/>
    </xf>
    <xf numFmtId="0" fontId="61" fillId="9" borderId="43" xfId="0" applyFont="1" applyFill="1" applyBorder="1" applyAlignment="1">
      <alignment horizontal="center" vertical="center" wrapText="1" readingOrder="1"/>
    </xf>
    <xf numFmtId="0" fontId="61" fillId="9" borderId="44" xfId="0" applyFont="1" applyFill="1" applyBorder="1" applyAlignment="1">
      <alignment horizontal="center" vertical="center" wrapText="1" readingOrder="1"/>
    </xf>
    <xf numFmtId="0" fontId="61" fillId="9" borderId="45" xfId="0" applyFont="1" applyFill="1" applyBorder="1" applyAlignment="1">
      <alignment horizontal="center" vertical="center" wrapText="1" readingOrder="1"/>
    </xf>
    <xf numFmtId="0" fontId="61" fillId="9" borderId="0" xfId="0" applyFont="1" applyFill="1" applyAlignment="1">
      <alignment horizontal="left" vertical="center" wrapText="1" readingOrder="1"/>
    </xf>
    <xf numFmtId="3" fontId="14" fillId="0" borderId="0" xfId="0" applyNumberFormat="1" applyFont="1" applyAlignment="1">
      <alignment horizontal="center" vertical="top"/>
    </xf>
    <xf numFmtId="0" fontId="0" fillId="0" borderId="0" xfId="0" applyAlignment="1">
      <alignment horizontal="center" vertical="top"/>
    </xf>
    <xf numFmtId="0" fontId="22" fillId="0" borderId="0" xfId="0" applyFont="1" applyAlignment="1">
      <alignment horizontal="center" vertical="top"/>
    </xf>
    <xf numFmtId="0" fontId="60" fillId="0" borderId="0" xfId="0" applyFont="1" applyAlignment="1">
      <alignment horizontal="center" vertical="top"/>
    </xf>
    <xf numFmtId="0" fontId="38" fillId="0" borderId="0" xfId="0" applyFont="1" applyAlignment="1">
      <alignment horizontal="left" vertical="center" wrapText="1" readingOrder="1"/>
    </xf>
    <xf numFmtId="0" fontId="0" fillId="0" borderId="0" xfId="0" applyAlignment="1">
      <alignment horizontal="left" vertical="center" wrapText="1" readingOrder="1"/>
    </xf>
    <xf numFmtId="0" fontId="3" fillId="8" borderId="36" xfId="0" applyFont="1" applyFill="1" applyBorder="1" applyAlignment="1">
      <alignment horizontal="center" vertical="top" wrapText="1" readingOrder="1"/>
    </xf>
    <xf numFmtId="0" fontId="0" fillId="8" borderId="36" xfId="0" applyFill="1" applyBorder="1" applyAlignment="1">
      <alignment horizontal="center" vertical="top" wrapText="1" readingOrder="1"/>
    </xf>
    <xf numFmtId="0" fontId="0" fillId="8" borderId="38" xfId="0" applyFill="1" applyBorder="1" applyAlignment="1">
      <alignment horizontal="center" vertical="top" wrapText="1" readingOrder="1"/>
    </xf>
    <xf numFmtId="0" fontId="3" fillId="8" borderId="0" xfId="0" applyFont="1" applyFill="1" applyAlignment="1">
      <alignment horizontal="left" vertical="top" wrapText="1" readingOrder="1"/>
    </xf>
    <xf numFmtId="0" fontId="3" fillId="8" borderId="35" xfId="0" applyFont="1" applyFill="1" applyBorder="1" applyAlignment="1">
      <alignment horizontal="center" vertical="top" wrapText="1" readingOrder="1"/>
    </xf>
    <xf numFmtId="0" fontId="0" fillId="8" borderId="36" xfId="0" applyFill="1" applyBorder="1" applyAlignment="1">
      <alignment vertical="top" wrapText="1" readingOrder="1"/>
    </xf>
    <xf numFmtId="17" fontId="6" fillId="0" borderId="7" xfId="0" applyNumberFormat="1" applyFont="1" applyBorder="1" applyAlignment="1">
      <alignment horizontal="center" vertical="top" wrapText="1" readingOrder="1"/>
    </xf>
    <xf numFmtId="17" fontId="6" fillId="0" borderId="1" xfId="0" applyNumberFormat="1" applyFont="1" applyBorder="1" applyAlignment="1">
      <alignment horizontal="center" vertical="top" wrapText="1" readingOrder="1"/>
    </xf>
    <xf numFmtId="0" fontId="6" fillId="0" borderId="7" xfId="0" applyFont="1" applyBorder="1" applyAlignment="1">
      <alignment horizontal="center" vertical="top" wrapText="1" readingOrder="1"/>
    </xf>
    <xf numFmtId="0" fontId="6" fillId="0" borderId="1" xfId="0" applyFont="1" applyBorder="1" applyAlignment="1">
      <alignment horizontal="center" vertical="top" wrapText="1" readingOrder="1"/>
    </xf>
    <xf numFmtId="0" fontId="3" fillId="8" borderId="34" xfId="0" applyFont="1" applyFill="1" applyBorder="1" applyAlignment="1">
      <alignment horizontal="center" vertical="top" wrapText="1" readingOrder="1"/>
    </xf>
    <xf numFmtId="0" fontId="14" fillId="0" borderId="0" xfId="0" applyFont="1" applyAlignment="1">
      <alignment horizontal="center" vertical="top"/>
    </xf>
    <xf numFmtId="0" fontId="38" fillId="0" borderId="0" xfId="0" applyFont="1" applyAlignment="1">
      <alignment horizontal="left" vertical="top" wrapText="1" readingOrder="1"/>
    </xf>
    <xf numFmtId="0" fontId="0" fillId="0" borderId="0" xfId="0" applyAlignment="1">
      <alignment horizontal="left" vertical="top" wrapText="1" readingOrder="1"/>
    </xf>
    <xf numFmtId="0" fontId="6" fillId="0" borderId="7" xfId="0" applyFont="1" applyBorder="1" applyAlignment="1">
      <alignment horizontal="right" vertical="top" wrapText="1" readingOrder="1"/>
    </xf>
    <xf numFmtId="0" fontId="6" fillId="0" borderId="0" xfId="0" applyFont="1" applyAlignment="1">
      <alignment horizontal="right" vertical="top" wrapText="1" readingOrder="1"/>
    </xf>
    <xf numFmtId="0" fontId="6" fillId="0" borderId="1" xfId="0" applyFont="1" applyBorder="1" applyAlignment="1">
      <alignment horizontal="right" vertical="top" wrapText="1" readingOrder="1"/>
    </xf>
    <xf numFmtId="3" fontId="25" fillId="0" borderId="7" xfId="6" applyNumberFormat="1" applyFont="1" applyFill="1" applyBorder="1" applyAlignment="1">
      <alignment horizontal="right" vertical="top" wrapText="1" readingOrder="1"/>
    </xf>
    <xf numFmtId="3" fontId="0" fillId="0" borderId="1" xfId="0" applyNumberFormat="1" applyBorder="1" applyAlignment="1">
      <alignment horizontal="right" vertical="top" wrapText="1" readingOrder="1"/>
    </xf>
    <xf numFmtId="3" fontId="0" fillId="0" borderId="0" xfId="0" applyNumberFormat="1" applyAlignment="1">
      <alignment horizontal="right" vertical="top" wrapText="1" readingOrder="1"/>
    </xf>
    <xf numFmtId="0" fontId="3" fillId="8" borderId="38" xfId="0" applyFont="1" applyFill="1" applyBorder="1" applyAlignment="1">
      <alignment horizontal="center" vertical="top" wrapText="1" readingOrder="1"/>
    </xf>
    <xf numFmtId="0" fontId="12" fillId="0" borderId="0" xfId="0" applyFont="1" applyAlignment="1">
      <alignment vertical="top" wrapText="1"/>
    </xf>
    <xf numFmtId="0" fontId="28" fillId="0" borderId="5" xfId="0" applyFont="1" applyBorder="1" applyAlignment="1">
      <alignment horizontal="left" vertical="top" wrapText="1" readingOrder="1"/>
    </xf>
    <xf numFmtId="0" fontId="3" fillId="8" borderId="41" xfId="0" applyFont="1" applyFill="1" applyBorder="1" applyAlignment="1">
      <alignment horizontal="center" vertical="top" wrapText="1" readingOrder="1"/>
    </xf>
    <xf numFmtId="0" fontId="3" fillId="8" borderId="42" xfId="0" applyFont="1" applyFill="1" applyBorder="1" applyAlignment="1">
      <alignment horizontal="center" vertical="top" wrapText="1" readingOrder="1"/>
    </xf>
    <xf numFmtId="0" fontId="3" fillId="8" borderId="40" xfId="0" applyFont="1" applyFill="1" applyBorder="1" applyAlignment="1">
      <alignment horizontal="center" vertical="top" wrapText="1" readingOrder="1"/>
    </xf>
    <xf numFmtId="167" fontId="38" fillId="0" borderId="0" xfId="0" applyNumberFormat="1" applyFont="1" applyAlignment="1">
      <alignment horizontal="left" vertical="top" wrapText="1"/>
    </xf>
    <xf numFmtId="0" fontId="0" fillId="0" borderId="0" xfId="0" applyAlignment="1">
      <alignment horizontal="left" vertical="top" wrapText="1"/>
    </xf>
    <xf numFmtId="0" fontId="3" fillId="8" borderId="0" xfId="0" applyFont="1" applyFill="1" applyAlignment="1">
      <alignment horizontal="center" vertical="top" wrapText="1" readingOrder="1"/>
    </xf>
    <xf numFmtId="0" fontId="3" fillId="6" borderId="0" xfId="0" applyFont="1" applyFill="1" applyAlignment="1">
      <alignment horizontal="center" vertical="top" wrapText="1" readingOrder="1"/>
    </xf>
    <xf numFmtId="0" fontId="3" fillId="7" borderId="0" xfId="0" applyFont="1" applyFill="1" applyAlignment="1">
      <alignment horizontal="center" vertical="top" wrapText="1" readingOrder="1"/>
    </xf>
    <xf numFmtId="0" fontId="53" fillId="0" borderId="8" xfId="7" applyFont="1" applyBorder="1" applyAlignment="1">
      <alignment vertical="top" wrapText="1"/>
    </xf>
    <xf numFmtId="0" fontId="32" fillId="0" borderId="8" xfId="7" applyFont="1" applyBorder="1" applyAlignment="1">
      <alignment horizontal="left" vertical="top" wrapText="1"/>
    </xf>
    <xf numFmtId="3" fontId="34" fillId="0" borderId="7" xfId="7" applyNumberFormat="1" applyFont="1" applyBorder="1" applyAlignment="1">
      <alignment horizontal="right" vertical="top" wrapText="1"/>
    </xf>
    <xf numFmtId="3" fontId="34" fillId="0" borderId="1" xfId="7" applyNumberFormat="1" applyFont="1" applyBorder="1" applyAlignment="1">
      <alignment horizontal="right" vertical="top" wrapText="1"/>
    </xf>
    <xf numFmtId="0" fontId="32" fillId="0" borderId="7" xfId="7" applyFont="1" applyBorder="1" applyAlignment="1">
      <alignment horizontal="right" vertical="center" wrapText="1"/>
    </xf>
    <xf numFmtId="0" fontId="12" fillId="0" borderId="1" xfId="0" applyFont="1" applyBorder="1" applyAlignment="1">
      <alignment vertical="center" wrapText="1"/>
    </xf>
    <xf numFmtId="3" fontId="34" fillId="0" borderId="0" xfId="7" applyNumberFormat="1" applyFont="1" applyAlignment="1">
      <alignment horizontal="right" vertical="top" wrapText="1"/>
    </xf>
    <xf numFmtId="0" fontId="32" fillId="0" borderId="6" xfId="7" applyFont="1" applyBorder="1" applyAlignment="1">
      <alignment horizontal="right" vertical="top" wrapText="1"/>
    </xf>
    <xf numFmtId="0" fontId="32" fillId="0" borderId="19" xfId="7" applyFont="1" applyBorder="1" applyAlignment="1">
      <alignment horizontal="left" vertical="top" wrapText="1"/>
    </xf>
    <xf numFmtId="0" fontId="32" fillId="0" borderId="17" xfId="7" applyFont="1" applyBorder="1" applyAlignment="1">
      <alignment horizontal="left" vertical="top" wrapText="1"/>
    </xf>
    <xf numFmtId="0" fontId="32" fillId="0" borderId="15" xfId="7" applyFont="1" applyBorder="1" applyAlignment="1">
      <alignment horizontal="left" vertical="top" wrapText="1"/>
    </xf>
    <xf numFmtId="0" fontId="32" fillId="0" borderId="7" xfId="7" applyFont="1" applyBorder="1" applyAlignment="1">
      <alignment horizontal="right" vertical="top" wrapText="1"/>
    </xf>
    <xf numFmtId="0" fontId="32" fillId="0" borderId="0" xfId="7" applyFont="1" applyAlignment="1">
      <alignment horizontal="right" vertical="top" wrapText="1"/>
    </xf>
    <xf numFmtId="0" fontId="32" fillId="0" borderId="1" xfId="7" applyFont="1" applyBorder="1" applyAlignment="1">
      <alignment horizontal="right" vertical="top" wrapText="1"/>
    </xf>
    <xf numFmtId="0" fontId="12" fillId="0" borderId="1" xfId="0" applyFont="1" applyBorder="1" applyAlignment="1">
      <alignment horizontal="right" vertical="center" wrapText="1"/>
    </xf>
    <xf numFmtId="0" fontId="32" fillId="3" borderId="27" xfId="15" applyFont="1" applyFill="1" applyBorder="1" applyAlignment="1">
      <alignment horizontal="right" vertical="center" wrapText="1"/>
    </xf>
    <xf numFmtId="0" fontId="32" fillId="3" borderId="0" xfId="15" applyFont="1" applyFill="1" applyAlignment="1">
      <alignment horizontal="right" vertical="center" wrapText="1"/>
    </xf>
    <xf numFmtId="0" fontId="32" fillId="3" borderId="28" xfId="15" applyFont="1" applyFill="1" applyBorder="1" applyAlignment="1">
      <alignment horizontal="right" vertical="center" wrapText="1"/>
    </xf>
    <xf numFmtId="0" fontId="0" fillId="0" borderId="1" xfId="0" applyBorder="1" applyAlignment="1">
      <alignment horizontal="right" vertical="top" wrapText="1"/>
    </xf>
    <xf numFmtId="0" fontId="3" fillId="8" borderId="0" xfId="0" applyFont="1" applyFill="1" applyAlignment="1">
      <alignment horizontal="right" vertical="top" wrapText="1" readingOrder="1"/>
    </xf>
    <xf numFmtId="0" fontId="38" fillId="0" borderId="7" xfId="0" applyFont="1" applyBorder="1" applyAlignment="1">
      <alignment horizontal="left" vertical="top" wrapText="1" readingOrder="1"/>
    </xf>
    <xf numFmtId="3" fontId="34" fillId="0" borderId="6" xfId="7" applyNumberFormat="1" applyFont="1" applyBorder="1" applyAlignment="1">
      <alignment horizontal="right" vertical="top" wrapText="1"/>
    </xf>
    <xf numFmtId="0" fontId="32" fillId="0" borderId="7" xfId="7" applyFont="1" applyBorder="1" applyAlignment="1">
      <alignment horizontal="center" vertical="top" wrapText="1"/>
    </xf>
    <xf numFmtId="0" fontId="32" fillId="0" borderId="1" xfId="7" applyFont="1" applyBorder="1" applyAlignment="1">
      <alignment horizontal="center" vertical="top" wrapText="1"/>
    </xf>
    <xf numFmtId="171" fontId="32" fillId="0" borderId="6" xfId="7" applyNumberFormat="1" applyFont="1" applyBorder="1" applyAlignment="1">
      <alignment horizontal="right" vertical="top" wrapText="1"/>
    </xf>
    <xf numFmtId="171" fontId="32" fillId="0" borderId="6" xfId="7" applyNumberFormat="1" applyFont="1" applyBorder="1" applyAlignment="1">
      <alignment horizontal="center" vertical="top" wrapText="1"/>
    </xf>
    <xf numFmtId="0" fontId="32" fillId="0" borderId="6" xfId="7" applyFont="1" applyBorder="1" applyAlignment="1">
      <alignment horizontal="center" vertical="top" wrapText="1"/>
    </xf>
    <xf numFmtId="0" fontId="0" fillId="0" borderId="1" xfId="0" applyBorder="1" applyAlignment="1">
      <alignment vertical="top" wrapText="1"/>
    </xf>
    <xf numFmtId="0" fontId="32" fillId="0" borderId="1" xfId="7" applyFont="1" applyBorder="1" applyAlignment="1">
      <alignment horizontal="right" vertical="center" wrapText="1"/>
    </xf>
    <xf numFmtId="0" fontId="12" fillId="3" borderId="28" xfId="0" applyFont="1" applyFill="1" applyBorder="1" applyAlignment="1">
      <alignment horizontal="right" vertical="center" wrapText="1"/>
    </xf>
    <xf numFmtId="182" fontId="32" fillId="0" borderId="27" xfId="15" applyNumberFormat="1" applyFont="1" applyBorder="1" applyAlignment="1">
      <alignment horizontal="right" vertical="center" wrapText="1"/>
    </xf>
    <xf numFmtId="0" fontId="0" fillId="0" borderId="28" xfId="0" applyBorder="1" applyAlignment="1">
      <alignment vertical="center" wrapText="1"/>
    </xf>
  </cellXfs>
  <cellStyles count="16">
    <cellStyle name="B Table text 9" xfId="11" xr:uid="{7E973832-C630-4143-B948-7E130C7C75C6}"/>
    <cellStyle name="Comma" xfId="1" builtinId="3"/>
    <cellStyle name="Comma 2" xfId="6" xr:uid="{18AE533D-C613-4C27-90E0-539FBBC5F7A2}"/>
    <cellStyle name="Comma 2 2" xfId="14" xr:uid="{4D2F713F-6F55-4887-8E3B-753754392472}"/>
    <cellStyle name="Comma 3" xfId="13" xr:uid="{A8C3ED3B-13F7-44DA-8380-196CD788DA52}"/>
    <cellStyle name="Comma 4" xfId="5" xr:uid="{DA32E770-4765-434C-A247-9B765B79FAE0}"/>
    <cellStyle name="footnote" xfId="12" xr:uid="{36F702F6-D689-415B-9E04-701F4057A91B}"/>
    <cellStyle name="Normal" xfId="0" builtinId="0"/>
    <cellStyle name="Normal 2" xfId="3" xr:uid="{4DAD799E-32FA-4CDA-9DBD-9C4698E2A925}"/>
    <cellStyle name="Normal 2 3" xfId="7" xr:uid="{94815DA1-B385-452D-A753-5117F4AEC416}"/>
    <cellStyle name="Normal 2 4" xfId="15" xr:uid="{A8D765D4-6FD7-475A-B3D6-DE970DD259BF}"/>
    <cellStyle name="Normal 3" xfId="9" xr:uid="{851CB1C6-B4AC-405B-8B77-ED511D798FDF}"/>
    <cellStyle name="Normal 4" xfId="4" xr:uid="{6AE608C4-E62A-4AEE-9987-D2082E951C13}"/>
    <cellStyle name="Percent" xfId="2" builtinId="5"/>
    <cellStyle name="Table Normal" xfId="8" xr:uid="{E339F386-5597-4B3B-B9CD-088E1C7F8454}"/>
    <cellStyle name="Table Text Black" xfId="10" xr:uid="{C5F38429-574A-4C05-BD28-9937E318E39D}"/>
  </cellStyles>
  <dxfs count="0"/>
  <tableStyles count="0" defaultTableStyle="TableStyleMedium2" defaultPivotStyle="PivotStyleLight16"/>
  <colors>
    <mruColors>
      <color rgb="FF3397CF"/>
      <color rgb="FF3362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7</xdr:col>
      <xdr:colOff>19050</xdr:colOff>
      <xdr:row>8</xdr:row>
      <xdr:rowOff>76200</xdr:rowOff>
    </xdr:from>
    <xdr:to>
      <xdr:col>7</xdr:col>
      <xdr:colOff>85725</xdr:colOff>
      <xdr:row>10</xdr:row>
      <xdr:rowOff>152400</xdr:rowOff>
    </xdr:to>
    <xdr:sp macro="" textlink="">
      <xdr:nvSpPr>
        <xdr:cNvPr id="2" name="Right Brace 1">
          <a:extLst>
            <a:ext uri="{FF2B5EF4-FFF2-40B4-BE49-F238E27FC236}">
              <a16:creationId xmlns:a16="http://schemas.microsoft.com/office/drawing/2014/main" id="{6E1293BD-BAD6-486D-A2F6-2D86EC00801A}"/>
            </a:ext>
          </a:extLst>
        </xdr:cNvPr>
        <xdr:cNvSpPr/>
      </xdr:nvSpPr>
      <xdr:spPr>
        <a:xfrm>
          <a:off x="4214813" y="1976438"/>
          <a:ext cx="66675" cy="4953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7</xdr:col>
      <xdr:colOff>19050</xdr:colOff>
      <xdr:row>11</xdr:row>
      <xdr:rowOff>11296</xdr:rowOff>
    </xdr:from>
    <xdr:to>
      <xdr:col>7</xdr:col>
      <xdr:colOff>64769</xdr:colOff>
      <xdr:row>12</xdr:row>
      <xdr:rowOff>209550</xdr:rowOff>
    </xdr:to>
    <xdr:sp macro="" textlink="">
      <xdr:nvSpPr>
        <xdr:cNvPr id="3" name="Right Brace 2">
          <a:extLst>
            <a:ext uri="{FF2B5EF4-FFF2-40B4-BE49-F238E27FC236}">
              <a16:creationId xmlns:a16="http://schemas.microsoft.com/office/drawing/2014/main" id="{C9E1D51A-6188-4063-B30D-A1A837C4DEEF}"/>
            </a:ext>
          </a:extLst>
        </xdr:cNvPr>
        <xdr:cNvSpPr/>
      </xdr:nvSpPr>
      <xdr:spPr>
        <a:xfrm>
          <a:off x="4214813" y="2540184"/>
          <a:ext cx="45719" cy="417329"/>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7</xdr:col>
      <xdr:colOff>38100</xdr:colOff>
      <xdr:row>5</xdr:row>
      <xdr:rowOff>92393</xdr:rowOff>
    </xdr:from>
    <xdr:to>
      <xdr:col>7</xdr:col>
      <xdr:colOff>104775</xdr:colOff>
      <xdr:row>7</xdr:row>
      <xdr:rowOff>155258</xdr:rowOff>
    </xdr:to>
    <xdr:sp macro="" textlink="">
      <xdr:nvSpPr>
        <xdr:cNvPr id="7" name="Right Brace 6">
          <a:extLst>
            <a:ext uri="{FF2B5EF4-FFF2-40B4-BE49-F238E27FC236}">
              <a16:creationId xmlns:a16="http://schemas.microsoft.com/office/drawing/2014/main" id="{84959963-0893-4350-85F1-0F5C77B1FD37}"/>
            </a:ext>
          </a:extLst>
        </xdr:cNvPr>
        <xdr:cNvSpPr/>
      </xdr:nvSpPr>
      <xdr:spPr>
        <a:xfrm>
          <a:off x="4233863" y="1363981"/>
          <a:ext cx="66675" cy="48196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Theme">
  <a:themeElements>
    <a:clrScheme name="ICG_COLORS_2021">
      <a:dk1>
        <a:srgbClr val="494949"/>
      </a:dk1>
      <a:lt1>
        <a:srgbClr val="FFFFFF"/>
      </a:lt1>
      <a:dk2>
        <a:srgbClr val="3A4BFB"/>
      </a:dk2>
      <a:lt2>
        <a:srgbClr val="B6B6B6"/>
      </a:lt2>
      <a:accent1>
        <a:srgbClr val="003B49"/>
      </a:accent1>
      <a:accent2>
        <a:srgbClr val="3A4BFB"/>
      </a:accent2>
      <a:accent3>
        <a:srgbClr val="007DC3"/>
      </a:accent3>
      <a:accent4>
        <a:srgbClr val="82E5C6"/>
      </a:accent4>
      <a:accent5>
        <a:srgbClr val="33626D"/>
      </a:accent5>
      <a:accent6>
        <a:srgbClr val="668992"/>
      </a:accent6>
      <a:hlink>
        <a:srgbClr val="494949"/>
      </a:hlink>
      <a:folHlink>
        <a:srgbClr val="49494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FBA89-C48F-410A-8E1D-6F3537A18BAC}">
  <sheetPr>
    <pageSetUpPr fitToPage="1"/>
  </sheetPr>
  <dimension ref="A1:N32"/>
  <sheetViews>
    <sheetView showGridLines="0" tabSelected="1" zoomScaleNormal="100" zoomScaleSheetLayoutView="100" workbookViewId="0"/>
  </sheetViews>
  <sheetFormatPr defaultRowHeight="15" x14ac:dyDescent="0.25"/>
  <cols>
    <col min="1" max="1" width="1.85546875" customWidth="1"/>
    <col min="2" max="2" width="16.85546875" customWidth="1"/>
  </cols>
  <sheetData>
    <row r="1" spans="1:2" x14ac:dyDescent="0.25">
      <c r="A1" t="s">
        <v>78</v>
      </c>
    </row>
    <row r="2" spans="1:2" x14ac:dyDescent="0.25">
      <c r="B2" s="270" t="s">
        <v>0</v>
      </c>
    </row>
    <row r="6" spans="1:2" ht="61.5" x14ac:dyDescent="0.9">
      <c r="B6" s="269" t="s">
        <v>1</v>
      </c>
    </row>
    <row r="13" spans="1:2" ht="18.75" x14ac:dyDescent="0.3">
      <c r="B13" s="271" t="s">
        <v>294</v>
      </c>
    </row>
    <row r="17" spans="2:14" x14ac:dyDescent="0.25">
      <c r="B17" s="360">
        <v>45609</v>
      </c>
      <c r="C17" s="360"/>
    </row>
    <row r="24" spans="2:14" x14ac:dyDescent="0.25">
      <c r="B24" s="150"/>
      <c r="C24" s="150"/>
      <c r="D24" s="150"/>
      <c r="E24" s="150"/>
      <c r="F24" s="150"/>
      <c r="G24" s="150"/>
      <c r="H24" s="150"/>
      <c r="I24" s="150"/>
      <c r="J24" s="150"/>
      <c r="K24" s="150"/>
      <c r="L24" s="150"/>
      <c r="M24" s="150"/>
      <c r="N24" s="150"/>
    </row>
    <row r="25" spans="2:14" x14ac:dyDescent="0.25">
      <c r="B25" s="151" t="s">
        <v>2</v>
      </c>
    </row>
    <row r="32" spans="2:14" x14ac:dyDescent="0.25">
      <c r="B32" t="s">
        <v>78</v>
      </c>
    </row>
  </sheetData>
  <mergeCells count="1">
    <mergeCell ref="B17:C17"/>
  </mergeCells>
  <printOptions horizontalCentered="1" verticalCentered="1"/>
  <pageMargins left="0.23622047244094491" right="0.23622047244094491"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CCD00-22E6-413B-9CA4-E752DEBEC1D3}">
  <sheetPr>
    <pageSetUpPr fitToPage="1"/>
  </sheetPr>
  <dimension ref="A1:AE68"/>
  <sheetViews>
    <sheetView showGridLines="0" zoomScaleNormal="100" zoomScaleSheetLayoutView="100" workbookViewId="0"/>
  </sheetViews>
  <sheetFormatPr defaultColWidth="8.7109375" defaultRowHeight="12.75" x14ac:dyDescent="0.25"/>
  <cols>
    <col min="1" max="1" width="2.85546875" style="38" customWidth="1"/>
    <col min="2" max="2" width="25.5703125" style="38" customWidth="1"/>
    <col min="3" max="9" width="10.140625" style="38" customWidth="1"/>
    <col min="10" max="10" width="13.42578125" style="90" bestFit="1" customWidth="1"/>
    <col min="11" max="11" width="9" style="90" customWidth="1"/>
    <col min="12" max="14" width="8.7109375" style="38"/>
    <col min="15" max="15" width="36.85546875" style="38" customWidth="1"/>
    <col min="16" max="16" width="8.7109375" style="38" customWidth="1"/>
    <col min="17" max="18" width="9.7109375" style="38" customWidth="1"/>
    <col min="19" max="19" width="10.85546875" style="38" customWidth="1"/>
    <col min="20" max="21" width="9.7109375" style="38" customWidth="1"/>
    <col min="22" max="22" width="10.5703125" style="38" customWidth="1"/>
    <col min="23" max="27" width="9.7109375" style="38" customWidth="1"/>
    <col min="28" max="30" width="8.7109375" style="38"/>
    <col min="31" max="31" width="26" style="38" customWidth="1"/>
    <col min="32" max="43" width="9.7109375" style="38" customWidth="1"/>
    <col min="44" max="16384" width="8.7109375" style="38"/>
  </cols>
  <sheetData>
    <row r="1" spans="2:29" ht="15" x14ac:dyDescent="0.25">
      <c r="B1" s="291" t="s">
        <v>175</v>
      </c>
      <c r="C1" s="385"/>
      <c r="D1" s="369"/>
      <c r="E1" s="369"/>
      <c r="F1" s="370"/>
      <c r="G1" s="370"/>
      <c r="H1" s="371"/>
      <c r="I1" s="324"/>
      <c r="J1" s="322"/>
      <c r="K1" s="322"/>
      <c r="L1" s="323"/>
      <c r="M1" s="324"/>
      <c r="N1" s="324"/>
      <c r="O1" s="324"/>
      <c r="P1" s="324"/>
      <c r="Q1" s="324"/>
      <c r="R1" s="324"/>
      <c r="S1" s="324"/>
      <c r="T1" s="324"/>
      <c r="U1" s="324"/>
      <c r="V1" s="324"/>
      <c r="X1" s="39"/>
      <c r="Z1" s="90"/>
      <c r="AA1" s="90"/>
    </row>
    <row r="2" spans="2:29" ht="26.25" customHeight="1" x14ac:dyDescent="0.25">
      <c r="B2" s="305"/>
      <c r="C2" s="378" t="s">
        <v>80</v>
      </c>
      <c r="D2" s="374"/>
      <c r="E2" s="374"/>
      <c r="F2" s="374" t="s">
        <v>176</v>
      </c>
      <c r="G2" s="394"/>
      <c r="H2" s="394"/>
      <c r="I2" s="311" t="s">
        <v>83</v>
      </c>
      <c r="J2" s="38"/>
      <c r="K2" s="38"/>
    </row>
    <row r="3" spans="2:29" ht="50.65" customHeight="1" x14ac:dyDescent="0.25">
      <c r="B3" s="306" t="s">
        <v>5</v>
      </c>
      <c r="C3" s="283" t="s">
        <v>87</v>
      </c>
      <c r="D3" s="283" t="s">
        <v>88</v>
      </c>
      <c r="E3" s="283" t="s">
        <v>89</v>
      </c>
      <c r="F3" s="282" t="s">
        <v>93</v>
      </c>
      <c r="G3" s="283" t="s">
        <v>343</v>
      </c>
      <c r="H3" s="282" t="s">
        <v>94</v>
      </c>
      <c r="I3" s="282" t="s">
        <v>95</v>
      </c>
      <c r="J3" s="38"/>
      <c r="K3" s="38"/>
    </row>
    <row r="4" spans="2:29" ht="13.5" customHeight="1" x14ac:dyDescent="0.25">
      <c r="B4" s="59" t="s">
        <v>177</v>
      </c>
      <c r="C4" s="43"/>
      <c r="D4" s="43"/>
      <c r="E4" s="43"/>
      <c r="F4" s="43"/>
      <c r="G4" s="43"/>
      <c r="H4" s="43"/>
      <c r="I4" s="43"/>
      <c r="J4" s="38"/>
      <c r="K4" s="38"/>
    </row>
    <row r="5" spans="2:29" ht="13.5" customHeight="1" x14ac:dyDescent="0.25">
      <c r="B5" s="44" t="s">
        <v>178</v>
      </c>
      <c r="C5" s="47">
        <v>38875</v>
      </c>
      <c r="D5" s="45" t="s">
        <v>13</v>
      </c>
      <c r="E5" s="45" t="s">
        <v>106</v>
      </c>
      <c r="F5" s="230">
        <v>148.91335249824996</v>
      </c>
      <c r="G5" s="137">
        <v>0</v>
      </c>
      <c r="H5" s="230">
        <v>148.91335249824996</v>
      </c>
      <c r="I5" s="45" t="s">
        <v>133</v>
      </c>
      <c r="J5" s="38"/>
      <c r="K5" s="84"/>
      <c r="L5" s="84"/>
      <c r="AC5" s="84"/>
    </row>
    <row r="6" spans="2:29" x14ac:dyDescent="0.25">
      <c r="B6" s="44" t="s">
        <v>35</v>
      </c>
      <c r="C6" s="47">
        <v>42856</v>
      </c>
      <c r="D6" s="45" t="s">
        <v>13</v>
      </c>
      <c r="E6" s="45" t="s">
        <v>150</v>
      </c>
      <c r="F6" s="230">
        <v>759.154044790527</v>
      </c>
      <c r="G6" s="230">
        <v>1.5279751001549813</v>
      </c>
      <c r="H6" s="230">
        <v>757.62606969037199</v>
      </c>
      <c r="I6" s="45" t="s">
        <v>133</v>
      </c>
      <c r="J6" s="38"/>
      <c r="K6" s="84"/>
      <c r="L6" s="84"/>
      <c r="AC6" s="84"/>
    </row>
    <row r="7" spans="2:29" x14ac:dyDescent="0.25">
      <c r="B7" s="44" t="s">
        <v>179</v>
      </c>
      <c r="C7" s="47">
        <v>42917</v>
      </c>
      <c r="D7" s="45" t="s">
        <v>13</v>
      </c>
      <c r="E7" s="45" t="s">
        <v>150</v>
      </c>
      <c r="F7" s="230">
        <v>926.94446281571811</v>
      </c>
      <c r="G7" s="230">
        <v>1.498824153299348</v>
      </c>
      <c r="H7" s="230">
        <v>925.44563866241879</v>
      </c>
      <c r="I7" s="45" t="s">
        <v>133</v>
      </c>
      <c r="J7" s="38"/>
      <c r="K7" s="84"/>
      <c r="L7" s="84"/>
      <c r="AC7" s="84"/>
    </row>
    <row r="8" spans="2:29" x14ac:dyDescent="0.25">
      <c r="B8" s="44" t="s">
        <v>180</v>
      </c>
      <c r="C8" s="47">
        <v>44810</v>
      </c>
      <c r="D8" s="45" t="s">
        <v>13</v>
      </c>
      <c r="E8" s="45" t="s">
        <v>150</v>
      </c>
      <c r="F8" s="230">
        <v>334.05</v>
      </c>
      <c r="G8" s="137">
        <v>0</v>
      </c>
      <c r="H8" s="230">
        <v>140.12720627846997</v>
      </c>
      <c r="I8" s="45" t="s">
        <v>133</v>
      </c>
      <c r="J8" s="38"/>
      <c r="K8" s="84"/>
      <c r="L8" s="84"/>
      <c r="AC8" s="84"/>
    </row>
    <row r="9" spans="2:29" x14ac:dyDescent="0.25">
      <c r="B9" s="44" t="s">
        <v>109</v>
      </c>
      <c r="C9" s="47"/>
      <c r="D9" s="45"/>
      <c r="E9" s="45"/>
      <c r="F9" s="230">
        <v>390</v>
      </c>
      <c r="G9" s="137">
        <v>0</v>
      </c>
      <c r="H9" s="230">
        <v>390</v>
      </c>
      <c r="I9" s="45"/>
      <c r="J9" s="38"/>
      <c r="K9" s="84"/>
      <c r="L9" s="84"/>
      <c r="AC9" s="84"/>
    </row>
    <row r="10" spans="2:29" x14ac:dyDescent="0.25">
      <c r="B10" s="50" t="s">
        <v>177</v>
      </c>
      <c r="C10" s="53"/>
      <c r="D10" s="53"/>
      <c r="E10" s="53"/>
      <c r="F10" s="237">
        <v>2559.0618601044953</v>
      </c>
      <c r="G10" s="237">
        <f>SUM(G5:G9)</f>
        <v>3.0267992534543291</v>
      </c>
      <c r="H10" s="237">
        <f>SUM(H5:H9)</f>
        <v>2362.1122671295107</v>
      </c>
      <c r="I10" s="53"/>
      <c r="J10" s="38"/>
      <c r="K10" s="84"/>
      <c r="L10" s="84"/>
      <c r="AC10" s="84"/>
    </row>
    <row r="11" spans="2:29" x14ac:dyDescent="0.25">
      <c r="B11" s="59" t="s">
        <v>181</v>
      </c>
      <c r="C11" s="43"/>
      <c r="D11" s="43"/>
      <c r="E11" s="43"/>
      <c r="F11" s="238">
        <v>0</v>
      </c>
      <c r="G11" s="43"/>
      <c r="H11" s="238"/>
      <c r="I11" s="43"/>
      <c r="J11" s="38"/>
      <c r="K11" s="84"/>
      <c r="L11" s="84"/>
      <c r="AC11" s="84"/>
    </row>
    <row r="12" spans="2:29" x14ac:dyDescent="0.25">
      <c r="B12" s="44" t="s">
        <v>76</v>
      </c>
      <c r="C12" s="47">
        <v>41913</v>
      </c>
      <c r="D12" s="45" t="s">
        <v>13</v>
      </c>
      <c r="E12" s="45" t="s">
        <v>150</v>
      </c>
      <c r="F12" s="230">
        <v>1204.6483067882339</v>
      </c>
      <c r="G12" s="230">
        <v>23.13986789473396</v>
      </c>
      <c r="H12" s="230">
        <v>1181.5084393389</v>
      </c>
      <c r="I12" s="45" t="s">
        <v>133</v>
      </c>
      <c r="J12" s="38"/>
      <c r="K12" s="84"/>
      <c r="L12" s="84"/>
      <c r="AC12" s="84"/>
    </row>
    <row r="13" spans="2:29" x14ac:dyDescent="0.25">
      <c r="B13" s="44" t="s">
        <v>182</v>
      </c>
      <c r="C13" s="47">
        <v>43922</v>
      </c>
      <c r="D13" s="45" t="s">
        <v>13</v>
      </c>
      <c r="E13" s="45" t="s">
        <v>183</v>
      </c>
      <c r="F13" s="230">
        <v>67.677284999999998</v>
      </c>
      <c r="G13" s="61">
        <v>0</v>
      </c>
      <c r="H13" s="230">
        <v>34.677285349999998</v>
      </c>
      <c r="I13" s="45" t="s">
        <v>137</v>
      </c>
      <c r="J13" s="38"/>
      <c r="K13" s="84"/>
      <c r="L13" s="84"/>
      <c r="AC13" s="84"/>
    </row>
    <row r="14" spans="2:29" x14ac:dyDescent="0.25">
      <c r="B14" s="44" t="s">
        <v>184</v>
      </c>
      <c r="C14" s="47">
        <v>43770</v>
      </c>
      <c r="D14" s="45" t="s">
        <v>13</v>
      </c>
      <c r="E14" s="45" t="s">
        <v>106</v>
      </c>
      <c r="F14" s="230">
        <v>101.03321800000001</v>
      </c>
      <c r="G14" s="61">
        <v>0</v>
      </c>
      <c r="H14" s="230">
        <v>1.033218</v>
      </c>
      <c r="I14" s="45" t="s">
        <v>137</v>
      </c>
      <c r="J14" s="38"/>
      <c r="K14" s="84"/>
      <c r="L14" s="84"/>
      <c r="AC14" s="84"/>
    </row>
    <row r="15" spans="2:29" x14ac:dyDescent="0.25">
      <c r="B15" s="44" t="s">
        <v>109</v>
      </c>
      <c r="C15" s="47"/>
      <c r="D15" s="45"/>
      <c r="E15" s="45"/>
      <c r="F15" s="230">
        <v>211</v>
      </c>
      <c r="G15" s="137">
        <v>0</v>
      </c>
      <c r="H15" s="230">
        <v>163</v>
      </c>
      <c r="I15" s="45"/>
      <c r="J15" s="38"/>
      <c r="K15" s="84"/>
      <c r="L15" s="84"/>
      <c r="AC15" s="84"/>
    </row>
    <row r="16" spans="2:29" x14ac:dyDescent="0.25">
      <c r="B16" s="50" t="s">
        <v>181</v>
      </c>
      <c r="C16" s="53"/>
      <c r="D16" s="53"/>
      <c r="E16" s="53"/>
      <c r="F16" s="237">
        <v>1584.3588097882339</v>
      </c>
      <c r="G16" s="237">
        <f>SUM(G12:G15)</f>
        <v>23.13986789473396</v>
      </c>
      <c r="H16" s="237">
        <f>SUM(H12:H15)</f>
        <v>1380.2189426888999</v>
      </c>
      <c r="I16" s="53"/>
      <c r="J16" s="38"/>
      <c r="K16" s="84"/>
      <c r="L16" s="84"/>
      <c r="AC16" s="84"/>
    </row>
    <row r="17" spans="1:31" x14ac:dyDescent="0.25">
      <c r="B17" s="59" t="s">
        <v>185</v>
      </c>
      <c r="C17" s="43"/>
      <c r="D17" s="43"/>
      <c r="E17" s="43"/>
      <c r="F17" s="238">
        <v>0</v>
      </c>
      <c r="G17" s="43"/>
      <c r="H17" s="238"/>
      <c r="I17" s="43"/>
      <c r="J17" s="38"/>
      <c r="K17" s="84"/>
      <c r="L17" s="84"/>
      <c r="AC17" s="84"/>
    </row>
    <row r="18" spans="1:31" x14ac:dyDescent="0.25">
      <c r="B18" s="44" t="s">
        <v>186</v>
      </c>
      <c r="C18" s="47">
        <v>43709</v>
      </c>
      <c r="D18" s="45" t="s">
        <v>13</v>
      </c>
      <c r="E18" s="45" t="s">
        <v>187</v>
      </c>
      <c r="F18" s="230">
        <v>47.556832124999993</v>
      </c>
      <c r="G18" s="137">
        <v>0</v>
      </c>
      <c r="H18" s="230">
        <v>47.556832124999993</v>
      </c>
      <c r="I18" s="45" t="s">
        <v>133</v>
      </c>
      <c r="J18" s="38"/>
      <c r="K18" s="84"/>
      <c r="L18" s="84"/>
      <c r="AC18" s="84"/>
    </row>
    <row r="19" spans="1:31" ht="13.5" customHeight="1" x14ac:dyDescent="0.25">
      <c r="B19" s="50" t="s">
        <v>185</v>
      </c>
      <c r="C19" s="53"/>
      <c r="D19" s="53"/>
      <c r="E19" s="53"/>
      <c r="F19" s="237">
        <v>47.556832124999993</v>
      </c>
      <c r="G19" s="209">
        <f>G18</f>
        <v>0</v>
      </c>
      <c r="H19" s="237">
        <f>H18</f>
        <v>47.556832124999993</v>
      </c>
      <c r="I19" s="53"/>
      <c r="J19" s="38"/>
      <c r="K19" s="84"/>
      <c r="L19" s="84"/>
      <c r="AC19" s="84"/>
    </row>
    <row r="20" spans="1:31" ht="13.5" customHeight="1" x14ac:dyDescent="0.25">
      <c r="B20" s="59" t="s">
        <v>188</v>
      </c>
      <c r="C20" s="43"/>
      <c r="D20" s="43"/>
      <c r="E20" s="43"/>
      <c r="F20" s="238">
        <v>0</v>
      </c>
      <c r="G20" s="43"/>
      <c r="H20" s="238"/>
      <c r="I20" s="43"/>
      <c r="J20" s="38"/>
      <c r="K20" s="84"/>
      <c r="L20" s="84"/>
      <c r="AC20" s="84"/>
    </row>
    <row r="21" spans="1:31" ht="13.5" customHeight="1" x14ac:dyDescent="0.25">
      <c r="B21" s="44" t="s">
        <v>38</v>
      </c>
      <c r="C21" s="47">
        <v>41091</v>
      </c>
      <c r="D21" s="45" t="s">
        <v>13</v>
      </c>
      <c r="E21" s="45" t="s">
        <v>150</v>
      </c>
      <c r="F21" s="230">
        <v>787.23374404495667</v>
      </c>
      <c r="G21" s="137">
        <v>1.5594972790011614</v>
      </c>
      <c r="H21" s="230">
        <v>785.67424676595556</v>
      </c>
      <c r="I21" s="45" t="s">
        <v>133</v>
      </c>
      <c r="J21" s="38"/>
      <c r="K21" s="84"/>
      <c r="L21" s="84"/>
      <c r="AC21" s="84"/>
    </row>
    <row r="22" spans="1:31" ht="13.5" customHeight="1" x14ac:dyDescent="0.25">
      <c r="B22" s="44" t="s">
        <v>189</v>
      </c>
      <c r="C22" s="47">
        <v>43070</v>
      </c>
      <c r="D22" s="45" t="s">
        <v>13</v>
      </c>
      <c r="E22" s="45" t="s">
        <v>150</v>
      </c>
      <c r="F22" s="230">
        <v>474.12065193000001</v>
      </c>
      <c r="G22" s="137">
        <v>0</v>
      </c>
      <c r="H22" s="230">
        <v>474.12065193000001</v>
      </c>
      <c r="I22" s="45" t="s">
        <v>133</v>
      </c>
      <c r="J22" s="38"/>
      <c r="K22" s="84"/>
      <c r="L22" s="84"/>
    </row>
    <row r="23" spans="1:31" ht="13.5" customHeight="1" x14ac:dyDescent="0.25">
      <c r="B23" s="44" t="s">
        <v>190</v>
      </c>
      <c r="C23" s="47">
        <v>45307</v>
      </c>
      <c r="D23" s="45" t="s">
        <v>13</v>
      </c>
      <c r="E23" s="45" t="s">
        <v>106</v>
      </c>
      <c r="F23" s="230">
        <v>481.28595853749994</v>
      </c>
      <c r="G23" s="137">
        <v>0</v>
      </c>
      <c r="H23" s="230">
        <v>481.28595853749994</v>
      </c>
      <c r="I23" s="45" t="s">
        <v>133</v>
      </c>
      <c r="J23" s="38"/>
      <c r="K23" s="84"/>
      <c r="L23" s="84"/>
    </row>
    <row r="24" spans="1:31" ht="13.5" customHeight="1" x14ac:dyDescent="0.25">
      <c r="B24" s="44" t="s">
        <v>109</v>
      </c>
      <c r="C24" s="47"/>
      <c r="D24" s="45"/>
      <c r="E24" s="45"/>
      <c r="F24" s="137">
        <v>0</v>
      </c>
      <c r="G24" s="137">
        <v>0</v>
      </c>
      <c r="H24" s="137">
        <v>0</v>
      </c>
      <c r="I24" s="45"/>
      <c r="J24" s="38"/>
      <c r="K24" s="84"/>
      <c r="L24" s="84"/>
    </row>
    <row r="25" spans="1:31" ht="13.5" customHeight="1" x14ac:dyDescent="0.25">
      <c r="A25" s="56"/>
      <c r="B25" s="92" t="s">
        <v>188</v>
      </c>
      <c r="C25" s="93"/>
      <c r="D25" s="93"/>
      <c r="E25" s="93"/>
      <c r="F25" s="237">
        <v>1742.6403545124565</v>
      </c>
      <c r="G25" s="237">
        <f>SUM(G21:G24)</f>
        <v>1.5594972790011614</v>
      </c>
      <c r="H25" s="237">
        <f>SUM(H21:H24)</f>
        <v>1741.0808572334554</v>
      </c>
      <c r="I25" s="93"/>
      <c r="J25" s="38"/>
      <c r="K25" s="84"/>
      <c r="L25" s="84"/>
    </row>
    <row r="26" spans="1:31" ht="13.5" customHeight="1" x14ac:dyDescent="0.25">
      <c r="B26" s="303" t="s">
        <v>40</v>
      </c>
      <c r="C26" s="304"/>
      <c r="D26" s="304"/>
      <c r="E26" s="304"/>
      <c r="F26" s="290">
        <v>5933.6178565301861</v>
      </c>
      <c r="G26" s="290">
        <f>G10+G16+G19+G25</f>
        <v>27.726164427189449</v>
      </c>
      <c r="H26" s="290">
        <f>H10+H16+H19+H25</f>
        <v>5530.9688991768653</v>
      </c>
      <c r="I26" s="304"/>
      <c r="J26" s="38"/>
      <c r="K26" s="84"/>
      <c r="L26" s="84"/>
      <c r="AE26" s="84"/>
    </row>
    <row r="27" spans="1:31" ht="28.5" customHeight="1" x14ac:dyDescent="0.25">
      <c r="B27" s="396" t="s">
        <v>344</v>
      </c>
      <c r="C27" s="396"/>
      <c r="D27" s="396"/>
      <c r="E27" s="396"/>
      <c r="F27" s="396"/>
      <c r="G27" s="396"/>
      <c r="H27" s="396"/>
      <c r="I27" s="396"/>
      <c r="AE27" s="84"/>
    </row>
    <row r="28" spans="1:31" x14ac:dyDescent="0.25">
      <c r="B28" s="94"/>
    </row>
    <row r="33" spans="10:15" ht="13.5" customHeight="1" x14ac:dyDescent="0.25"/>
    <row r="34" spans="10:15" ht="13.5" customHeight="1" x14ac:dyDescent="0.25">
      <c r="O34" s="94"/>
    </row>
    <row r="35" spans="10:15" ht="13.5" customHeight="1" x14ac:dyDescent="0.25"/>
    <row r="36" spans="10:15" ht="13.5" customHeight="1" x14ac:dyDescent="0.25"/>
    <row r="37" spans="10:15" ht="13.5" customHeight="1" x14ac:dyDescent="0.25"/>
    <row r="38" spans="10:15" ht="13.5" customHeight="1" x14ac:dyDescent="0.25">
      <c r="J38" s="38"/>
      <c r="K38" s="38"/>
    </row>
    <row r="39" spans="10:15" ht="13.5" customHeight="1" x14ac:dyDescent="0.25">
      <c r="J39" s="38"/>
      <c r="K39" s="38"/>
    </row>
    <row r="40" spans="10:15" ht="13.5" customHeight="1" x14ac:dyDescent="0.25">
      <c r="J40" s="38"/>
      <c r="K40" s="38"/>
    </row>
    <row r="41" spans="10:15" ht="13.5" customHeight="1" x14ac:dyDescent="0.25"/>
    <row r="42" spans="10:15" ht="13.5" customHeight="1" x14ac:dyDescent="0.25"/>
    <row r="43" spans="10:15" ht="13.5" customHeight="1" x14ac:dyDescent="0.25"/>
    <row r="44" spans="10:15" ht="13.5" customHeight="1" x14ac:dyDescent="0.25">
      <c r="L44" s="95"/>
    </row>
    <row r="45" spans="10:15" ht="13.5" customHeight="1" x14ac:dyDescent="0.25"/>
    <row r="46" spans="10:15" ht="13.5" customHeight="1" x14ac:dyDescent="0.25"/>
    <row r="47" spans="10:15" ht="13.5" customHeight="1" x14ac:dyDescent="0.25"/>
    <row r="48" spans="10:15" ht="13.5" customHeight="1" x14ac:dyDescent="0.25"/>
    <row r="49" ht="13.5" customHeight="1" x14ac:dyDescent="0.25"/>
    <row r="50" ht="26.25" customHeight="1" x14ac:dyDescent="0.25"/>
    <row r="51" ht="26.25" customHeight="1" x14ac:dyDescent="0.25"/>
    <row r="52" ht="13.5" customHeight="1" x14ac:dyDescent="0.25"/>
    <row r="53" ht="13.5" customHeight="1" x14ac:dyDescent="0.25"/>
    <row r="54" ht="13.5" customHeight="1" x14ac:dyDescent="0.25"/>
    <row r="55" ht="13.5" customHeight="1" x14ac:dyDescent="0.25"/>
    <row r="56" ht="13.5" customHeight="1" x14ac:dyDescent="0.25"/>
    <row r="57" ht="13.5" customHeight="1" x14ac:dyDescent="0.25"/>
    <row r="58" ht="13.5" customHeight="1" x14ac:dyDescent="0.25"/>
    <row r="59" ht="13.5" customHeight="1" x14ac:dyDescent="0.25"/>
    <row r="60" ht="13.5" customHeight="1" x14ac:dyDescent="0.25"/>
    <row r="61" ht="13.5" customHeight="1" x14ac:dyDescent="0.25"/>
    <row r="62" ht="13.5" customHeight="1" x14ac:dyDescent="0.25"/>
    <row r="63" ht="13.5" customHeight="1" x14ac:dyDescent="0.25"/>
    <row r="64" ht="13.5" customHeight="1" x14ac:dyDescent="0.25"/>
    <row r="65" ht="13.5" customHeight="1" x14ac:dyDescent="0.25"/>
    <row r="66" ht="13.5" customHeight="1" x14ac:dyDescent="0.25"/>
    <row r="67" ht="13.5" hidden="1" customHeight="1" x14ac:dyDescent="0.25"/>
    <row r="68" ht="13.5" customHeight="1" x14ac:dyDescent="0.25"/>
  </sheetData>
  <mergeCells count="5">
    <mergeCell ref="F1:H1"/>
    <mergeCell ref="C1:E1"/>
    <mergeCell ref="B27:I27"/>
    <mergeCell ref="F2:H2"/>
    <mergeCell ref="C2:E2"/>
  </mergeCells>
  <printOptions horizontalCentered="1" verticalCentered="1"/>
  <pageMargins left="0.23622047244094491" right="0.23622047244094491"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BE199-C6FD-470B-ADFD-D89B5301D679}">
  <sheetPr>
    <pageSetUpPr fitToPage="1"/>
  </sheetPr>
  <dimension ref="B1:J52"/>
  <sheetViews>
    <sheetView showGridLines="0" zoomScaleNormal="100" workbookViewId="0"/>
  </sheetViews>
  <sheetFormatPr defaultColWidth="8.7109375" defaultRowHeight="15" x14ac:dyDescent="0.25"/>
  <cols>
    <col min="1" max="1" width="2.85546875" style="96" customWidth="1"/>
    <col min="2" max="2" width="25.5703125" style="96" customWidth="1"/>
    <col min="3" max="6" width="10.140625" style="96" customWidth="1"/>
    <col min="7" max="7" width="10.7109375" style="96" bestFit="1" customWidth="1"/>
    <col min="8" max="9" width="10.140625" style="96" customWidth="1"/>
    <col min="10" max="16384" width="8.7109375" style="96"/>
  </cols>
  <sheetData>
    <row r="1" spans="2:9" x14ac:dyDescent="0.25">
      <c r="B1" s="291" t="s">
        <v>191</v>
      </c>
      <c r="I1" s="39"/>
    </row>
    <row r="2" spans="2:9" ht="22.5" customHeight="1" x14ac:dyDescent="0.25">
      <c r="B2" s="283"/>
      <c r="C2" s="399" t="s">
        <v>80</v>
      </c>
      <c r="D2" s="397"/>
      <c r="E2" s="397"/>
      <c r="F2" s="397" t="s">
        <v>176</v>
      </c>
      <c r="G2" s="398"/>
      <c r="H2" s="398"/>
      <c r="I2" s="314" t="s">
        <v>83</v>
      </c>
    </row>
    <row r="3" spans="2:9" ht="39.4" customHeight="1" x14ac:dyDescent="0.25">
      <c r="B3" s="281" t="s">
        <v>5</v>
      </c>
      <c r="C3" s="283" t="s">
        <v>87</v>
      </c>
      <c r="D3" s="283" t="s">
        <v>88</v>
      </c>
      <c r="E3" s="283" t="s">
        <v>89</v>
      </c>
      <c r="F3" s="282" t="s">
        <v>93</v>
      </c>
      <c r="G3" s="283" t="s">
        <v>342</v>
      </c>
      <c r="H3" s="282" t="s">
        <v>94</v>
      </c>
      <c r="I3" s="282" t="s">
        <v>95</v>
      </c>
    </row>
    <row r="4" spans="2:9" x14ac:dyDescent="0.25">
      <c r="B4" s="59" t="s">
        <v>33</v>
      </c>
      <c r="C4" s="43"/>
      <c r="D4" s="43"/>
      <c r="E4" s="43"/>
      <c r="F4" s="91"/>
      <c r="G4" s="43"/>
      <c r="H4" s="43"/>
      <c r="I4" s="161"/>
    </row>
    <row r="5" spans="2:9" x14ac:dyDescent="0.25">
      <c r="B5" s="44" t="s">
        <v>192</v>
      </c>
      <c r="C5" s="47">
        <v>41702</v>
      </c>
      <c r="D5" s="47">
        <v>46315</v>
      </c>
      <c r="E5" s="45" t="s">
        <v>106</v>
      </c>
      <c r="F5" s="230">
        <v>311.27181784068387</v>
      </c>
      <c r="G5" s="230">
        <v>5.5649699221838507</v>
      </c>
      <c r="H5" s="230">
        <v>338.54578950000001</v>
      </c>
      <c r="I5" s="161" t="s">
        <v>137</v>
      </c>
    </row>
    <row r="6" spans="2:9" x14ac:dyDescent="0.25">
      <c r="B6" s="44" t="s">
        <v>193</v>
      </c>
      <c r="C6" s="47">
        <v>41878</v>
      </c>
      <c r="D6" s="47">
        <v>44942</v>
      </c>
      <c r="E6" s="45" t="s">
        <v>103</v>
      </c>
      <c r="F6" s="230">
        <v>210.23776491506206</v>
      </c>
      <c r="G6" s="230">
        <v>0.61295566625707354</v>
      </c>
      <c r="H6" s="230">
        <v>228.97303031000001</v>
      </c>
      <c r="I6" s="161" t="s">
        <v>137</v>
      </c>
    </row>
    <row r="7" spans="2:9" x14ac:dyDescent="0.25">
      <c r="B7" s="44" t="s">
        <v>194</v>
      </c>
      <c r="C7" s="47">
        <v>41996</v>
      </c>
      <c r="D7" s="47">
        <v>45041</v>
      </c>
      <c r="E7" s="45" t="s">
        <v>103</v>
      </c>
      <c r="F7" s="230">
        <v>213.95016902523793</v>
      </c>
      <c r="G7" s="230">
        <v>3.7970084987659263</v>
      </c>
      <c r="H7" s="230">
        <v>225.19627146000002</v>
      </c>
      <c r="I7" s="161" t="s">
        <v>137</v>
      </c>
    </row>
    <row r="8" spans="2:9" x14ac:dyDescent="0.25">
      <c r="B8" s="44" t="s">
        <v>195</v>
      </c>
      <c r="C8" s="47">
        <v>42325</v>
      </c>
      <c r="D8" s="47">
        <v>45669</v>
      </c>
      <c r="E8" s="45" t="s">
        <v>106</v>
      </c>
      <c r="F8" s="230">
        <v>360.48256510002705</v>
      </c>
      <c r="G8" s="230">
        <v>6</v>
      </c>
      <c r="H8" s="230">
        <v>385.68443597000004</v>
      </c>
      <c r="I8" s="161" t="s">
        <v>137</v>
      </c>
    </row>
    <row r="9" spans="2:9" x14ac:dyDescent="0.25">
      <c r="B9" s="44" t="s">
        <v>196</v>
      </c>
      <c r="C9" s="47">
        <v>42612</v>
      </c>
      <c r="D9" s="47">
        <v>45776</v>
      </c>
      <c r="E9" s="45" t="s">
        <v>106</v>
      </c>
      <c r="F9" s="230">
        <v>365.6818142467111</v>
      </c>
      <c r="G9" s="230">
        <v>4.4212906270361056</v>
      </c>
      <c r="H9" s="230">
        <v>387.41074918999999</v>
      </c>
      <c r="I9" s="161" t="s">
        <v>137</v>
      </c>
    </row>
    <row r="10" spans="2:9" x14ac:dyDescent="0.25">
      <c r="B10" s="44" t="s">
        <v>197</v>
      </c>
      <c r="C10" s="47">
        <v>42823</v>
      </c>
      <c r="D10" s="47">
        <v>46231</v>
      </c>
      <c r="E10" s="45" t="s">
        <v>106</v>
      </c>
      <c r="F10" s="230">
        <v>373.28086141799383</v>
      </c>
      <c r="G10" s="230">
        <v>7.2847739021658526</v>
      </c>
      <c r="H10" s="230">
        <v>388.24237563999998</v>
      </c>
      <c r="I10" s="161" t="s">
        <v>137</v>
      </c>
    </row>
    <row r="11" spans="2:9" x14ac:dyDescent="0.25">
      <c r="B11" s="44" t="s">
        <v>198</v>
      </c>
      <c r="C11" s="47">
        <v>43174</v>
      </c>
      <c r="D11" s="47">
        <v>45037</v>
      </c>
      <c r="E11" s="45" t="s">
        <v>103</v>
      </c>
      <c r="F11" s="230">
        <v>254.69359782582384</v>
      </c>
      <c r="G11" s="230">
        <v>14.36035026582385</v>
      </c>
      <c r="H11" s="230">
        <v>252.98236585000001</v>
      </c>
      <c r="I11" s="161" t="s">
        <v>137</v>
      </c>
    </row>
    <row r="12" spans="2:9" x14ac:dyDescent="0.25">
      <c r="B12" s="44" t="s">
        <v>199</v>
      </c>
      <c r="C12" s="47">
        <v>43306</v>
      </c>
      <c r="D12" s="47">
        <v>45131</v>
      </c>
      <c r="E12" s="45" t="s">
        <v>103</v>
      </c>
      <c r="F12" s="230">
        <v>282.35682831496803</v>
      </c>
      <c r="G12" s="61">
        <v>0</v>
      </c>
      <c r="H12" s="230">
        <v>283.83275866000002</v>
      </c>
      <c r="I12" s="161" t="s">
        <v>137</v>
      </c>
    </row>
    <row r="13" spans="2:9" x14ac:dyDescent="0.25">
      <c r="B13" s="44" t="s">
        <v>200</v>
      </c>
      <c r="C13" s="47">
        <v>43437</v>
      </c>
      <c r="D13" s="47">
        <v>45315</v>
      </c>
      <c r="E13" s="45" t="s">
        <v>103</v>
      </c>
      <c r="F13" s="230">
        <v>5.3172902000000004</v>
      </c>
      <c r="G13" s="61">
        <v>0</v>
      </c>
      <c r="H13" s="230">
        <v>5.3172902000000004</v>
      </c>
      <c r="I13" s="161" t="s">
        <v>137</v>
      </c>
    </row>
    <row r="14" spans="2:9" x14ac:dyDescent="0.25">
      <c r="B14" s="44" t="s">
        <v>201</v>
      </c>
      <c r="C14" s="47">
        <v>44137</v>
      </c>
      <c r="D14" s="47">
        <v>46407</v>
      </c>
      <c r="E14" s="45" t="s">
        <v>106</v>
      </c>
      <c r="F14" s="230">
        <v>379.96529029349654</v>
      </c>
      <c r="G14" s="230">
        <v>7.8547212293686055</v>
      </c>
      <c r="H14" s="230">
        <v>391.86032968000001</v>
      </c>
      <c r="I14" s="161" t="s">
        <v>137</v>
      </c>
    </row>
    <row r="15" spans="2:9" x14ac:dyDescent="0.25">
      <c r="B15" s="44" t="s">
        <v>202</v>
      </c>
      <c r="C15" s="47">
        <v>44266</v>
      </c>
      <c r="D15" s="47">
        <v>46129</v>
      </c>
      <c r="E15" s="45" t="s">
        <v>106</v>
      </c>
      <c r="F15" s="230">
        <v>391.59424925000002</v>
      </c>
      <c r="G15" s="61">
        <v>0</v>
      </c>
      <c r="H15" s="230">
        <v>391.59424925000002</v>
      </c>
      <c r="I15" s="161" t="s">
        <v>137</v>
      </c>
    </row>
    <row r="16" spans="2:9" x14ac:dyDescent="0.25">
      <c r="B16" s="44" t="s">
        <v>203</v>
      </c>
      <c r="C16" s="47">
        <v>44285</v>
      </c>
      <c r="D16" s="47">
        <v>46135</v>
      </c>
      <c r="E16" s="45" t="s">
        <v>103</v>
      </c>
      <c r="F16" s="230">
        <v>16.489097570000002</v>
      </c>
      <c r="G16" s="61">
        <v>0</v>
      </c>
      <c r="H16" s="230">
        <v>16.489097570000002</v>
      </c>
      <c r="I16" s="161" t="s">
        <v>137</v>
      </c>
    </row>
    <row r="17" spans="2:9" x14ac:dyDescent="0.25">
      <c r="B17" s="44" t="s">
        <v>204</v>
      </c>
      <c r="C17" s="99">
        <v>44496</v>
      </c>
      <c r="D17" s="99">
        <v>46315</v>
      </c>
      <c r="E17" s="98" t="s">
        <v>106</v>
      </c>
      <c r="F17" s="230">
        <v>417.61281903880985</v>
      </c>
      <c r="G17" s="230">
        <v>2</v>
      </c>
      <c r="H17" s="230">
        <v>395.89430135000003</v>
      </c>
      <c r="I17" s="161" t="s">
        <v>137</v>
      </c>
    </row>
    <row r="18" spans="2:9" x14ac:dyDescent="0.25">
      <c r="B18" s="44" t="s">
        <v>205</v>
      </c>
      <c r="C18" s="99">
        <v>44503</v>
      </c>
      <c r="D18" s="99">
        <v>46321</v>
      </c>
      <c r="E18" s="98" t="s">
        <v>106</v>
      </c>
      <c r="F18" s="230">
        <v>387.20394229999999</v>
      </c>
      <c r="G18" s="61">
        <v>0</v>
      </c>
      <c r="H18" s="230">
        <v>387.20394229999999</v>
      </c>
      <c r="I18" s="161" t="s">
        <v>137</v>
      </c>
    </row>
    <row r="19" spans="2:9" x14ac:dyDescent="0.25">
      <c r="B19" s="44" t="s">
        <v>206</v>
      </c>
      <c r="C19" s="99">
        <v>44713</v>
      </c>
      <c r="D19" s="99">
        <v>45858</v>
      </c>
      <c r="E19" s="98" t="s">
        <v>106</v>
      </c>
      <c r="F19" s="230">
        <v>331.32657575000002</v>
      </c>
      <c r="G19" s="61">
        <v>0</v>
      </c>
      <c r="H19" s="230">
        <v>331.32657575000002</v>
      </c>
      <c r="I19" s="161" t="s">
        <v>137</v>
      </c>
    </row>
    <row r="20" spans="2:9" x14ac:dyDescent="0.25">
      <c r="B20" s="44" t="s">
        <v>207</v>
      </c>
      <c r="C20" s="99">
        <v>45175</v>
      </c>
      <c r="D20" s="99">
        <v>46952</v>
      </c>
      <c r="E20" s="98" t="s">
        <v>106</v>
      </c>
      <c r="F20" s="230">
        <v>349.87196944999999</v>
      </c>
      <c r="G20" s="61">
        <v>0</v>
      </c>
      <c r="H20" s="230">
        <v>349.87196944999999</v>
      </c>
      <c r="I20" s="161" t="s">
        <v>137</v>
      </c>
    </row>
    <row r="21" spans="2:9" x14ac:dyDescent="0.25">
      <c r="B21" s="44" t="s">
        <v>307</v>
      </c>
      <c r="C21" s="99">
        <v>45413</v>
      </c>
      <c r="D21" s="99">
        <v>47223</v>
      </c>
      <c r="E21" s="98" t="s">
        <v>106</v>
      </c>
      <c r="F21" s="230">
        <v>362.13688365029702</v>
      </c>
      <c r="G21" s="230">
        <v>23</v>
      </c>
      <c r="H21" s="230">
        <v>400.63821623000001</v>
      </c>
      <c r="I21" s="161" t="s">
        <v>137</v>
      </c>
    </row>
    <row r="22" spans="2:9" x14ac:dyDescent="0.25">
      <c r="B22" s="92" t="s">
        <v>208</v>
      </c>
      <c r="C22" s="93"/>
      <c r="D22" s="93"/>
      <c r="E22" s="93"/>
      <c r="F22" s="237">
        <v>5014.4735361891117</v>
      </c>
      <c r="G22" s="237">
        <f>SUM(G5:G21)+1</f>
        <v>75.896070111601261</v>
      </c>
      <c r="H22" s="237">
        <f>SUM(H5:H21)</f>
        <v>5161.0637483599994</v>
      </c>
      <c r="I22" s="162"/>
    </row>
    <row r="23" spans="2:9" x14ac:dyDescent="0.25">
      <c r="B23" s="59" t="s">
        <v>34</v>
      </c>
      <c r="C23" s="43"/>
      <c r="D23" s="43"/>
      <c r="E23" s="43"/>
      <c r="F23" s="97"/>
      <c r="G23" s="97"/>
      <c r="H23" s="97"/>
      <c r="I23" s="161"/>
    </row>
    <row r="24" spans="2:9" x14ac:dyDescent="0.25">
      <c r="B24" s="44" t="s">
        <v>209</v>
      </c>
      <c r="C24" s="47">
        <v>41456</v>
      </c>
      <c r="D24" s="47">
        <v>46342</v>
      </c>
      <c r="E24" s="45" t="s">
        <v>106</v>
      </c>
      <c r="F24" s="230">
        <v>421.82225971843428</v>
      </c>
      <c r="G24" s="230">
        <v>23.552202160774282</v>
      </c>
      <c r="H24" s="230">
        <v>454.02423342186501</v>
      </c>
      <c r="I24" s="161" t="s">
        <v>137</v>
      </c>
    </row>
    <row r="25" spans="2:9" x14ac:dyDescent="0.25">
      <c r="B25" s="44" t="s">
        <v>210</v>
      </c>
      <c r="C25" s="47">
        <v>41609</v>
      </c>
      <c r="D25" s="47">
        <v>44566</v>
      </c>
      <c r="E25" s="45" t="s">
        <v>103</v>
      </c>
      <c r="F25" s="230">
        <v>502.68607533412228</v>
      </c>
      <c r="G25" s="230">
        <v>10.750167314446934</v>
      </c>
      <c r="H25" s="230">
        <v>525.12372760426501</v>
      </c>
      <c r="I25" s="161" t="s">
        <v>137</v>
      </c>
    </row>
    <row r="26" spans="2:9" x14ac:dyDescent="0.25">
      <c r="B26" s="44" t="s">
        <v>211</v>
      </c>
      <c r="C26" s="47">
        <v>41699</v>
      </c>
      <c r="D26" s="47">
        <v>44494</v>
      </c>
      <c r="E26" s="45" t="s">
        <v>103</v>
      </c>
      <c r="F26" s="230">
        <v>527.81705956270196</v>
      </c>
      <c r="G26" s="230">
        <v>41.605744795963602</v>
      </c>
      <c r="H26" s="230">
        <v>529.87283649382994</v>
      </c>
      <c r="I26" s="161" t="s">
        <v>137</v>
      </c>
    </row>
    <row r="27" spans="2:9" x14ac:dyDescent="0.25">
      <c r="B27" s="44" t="s">
        <v>212</v>
      </c>
      <c r="C27" s="47">
        <v>41883</v>
      </c>
      <c r="D27" s="47">
        <v>44418</v>
      </c>
      <c r="E27" s="45" t="s">
        <v>103</v>
      </c>
      <c r="F27" s="230">
        <v>391.81504962912925</v>
      </c>
      <c r="G27" s="230">
        <v>1.1654025089713256</v>
      </c>
      <c r="H27" s="230">
        <v>392.81010268492503</v>
      </c>
      <c r="I27" s="161" t="s">
        <v>137</v>
      </c>
    </row>
    <row r="28" spans="2:9" x14ac:dyDescent="0.25">
      <c r="B28" s="44" t="s">
        <v>213</v>
      </c>
      <c r="C28" s="47">
        <v>42522</v>
      </c>
      <c r="D28" s="47">
        <v>45797</v>
      </c>
      <c r="E28" s="45" t="s">
        <v>106</v>
      </c>
      <c r="F28" s="230">
        <v>440.71846199710609</v>
      </c>
      <c r="G28" s="230">
        <v>14.943402117707938</v>
      </c>
      <c r="H28" s="230">
        <v>452.08649381970497</v>
      </c>
      <c r="I28" s="161" t="s">
        <v>137</v>
      </c>
    </row>
    <row r="29" spans="2:9" x14ac:dyDescent="0.25">
      <c r="B29" s="44" t="s">
        <v>214</v>
      </c>
      <c r="C29" s="47">
        <v>42795</v>
      </c>
      <c r="D29" s="47">
        <v>46012</v>
      </c>
      <c r="E29" s="45" t="s">
        <v>106</v>
      </c>
      <c r="F29" s="230">
        <v>451.70308454528805</v>
      </c>
      <c r="G29" s="230">
        <v>22.098740491737406</v>
      </c>
      <c r="H29" s="230">
        <v>452.31032222946999</v>
      </c>
      <c r="I29" s="161" t="s">
        <v>137</v>
      </c>
    </row>
    <row r="30" spans="2:9" x14ac:dyDescent="0.25">
      <c r="B30" s="44" t="s">
        <v>215</v>
      </c>
      <c r="C30" s="47">
        <v>43070</v>
      </c>
      <c r="D30" s="47">
        <v>44566</v>
      </c>
      <c r="E30" s="45" t="s">
        <v>103</v>
      </c>
      <c r="F30" s="230">
        <v>372.09699084206005</v>
      </c>
      <c r="G30" s="230">
        <v>11.110759695729195</v>
      </c>
      <c r="H30" s="230">
        <v>384.72368234714997</v>
      </c>
      <c r="I30" s="161" t="s">
        <v>137</v>
      </c>
    </row>
    <row r="31" spans="2:9" x14ac:dyDescent="0.25">
      <c r="B31" s="44" t="s">
        <v>216</v>
      </c>
      <c r="C31" s="47">
        <v>43221</v>
      </c>
      <c r="D31" s="47">
        <v>46315</v>
      </c>
      <c r="E31" s="45" t="s">
        <v>106</v>
      </c>
      <c r="F31" s="230">
        <v>453.00943096723216</v>
      </c>
      <c r="G31" s="230">
        <v>21.990323331654675</v>
      </c>
      <c r="H31" s="230">
        <v>454.23027467127997</v>
      </c>
      <c r="I31" s="161" t="s">
        <v>137</v>
      </c>
    </row>
    <row r="32" spans="2:9" x14ac:dyDescent="0.25">
      <c r="B32" s="44" t="s">
        <v>217</v>
      </c>
      <c r="C32" s="47">
        <v>43525</v>
      </c>
      <c r="D32" s="47">
        <v>45769</v>
      </c>
      <c r="E32" s="45" t="s">
        <v>106</v>
      </c>
      <c r="F32" s="230">
        <v>453.70524134847057</v>
      </c>
      <c r="G32" s="230">
        <v>22.029388738464228</v>
      </c>
      <c r="H32" s="230">
        <v>454.44347048110996</v>
      </c>
      <c r="I32" s="161" t="s">
        <v>137</v>
      </c>
    </row>
    <row r="33" spans="2:10" x14ac:dyDescent="0.25">
      <c r="B33" s="44" t="s">
        <v>218</v>
      </c>
      <c r="C33" s="47">
        <v>43647</v>
      </c>
      <c r="D33" s="47">
        <v>45308</v>
      </c>
      <c r="E33" s="45" t="s">
        <v>103</v>
      </c>
      <c r="F33" s="230">
        <v>442.96827114364174</v>
      </c>
      <c r="G33" s="230">
        <v>17.300593362764335</v>
      </c>
      <c r="H33" s="230">
        <v>451.68471750941995</v>
      </c>
      <c r="I33" s="161" t="s">
        <v>137</v>
      </c>
    </row>
    <row r="34" spans="2:10" x14ac:dyDescent="0.25">
      <c r="B34" s="44" t="s">
        <v>219</v>
      </c>
      <c r="C34" s="47">
        <v>43922</v>
      </c>
      <c r="D34" s="47">
        <v>45580</v>
      </c>
      <c r="E34" s="45" t="s">
        <v>106</v>
      </c>
      <c r="F34" s="230">
        <v>446.9364777182671</v>
      </c>
      <c r="G34" s="230">
        <v>22.232584263768501</v>
      </c>
      <c r="H34" s="230">
        <v>456.71996285030497</v>
      </c>
      <c r="I34" s="161" t="s">
        <v>137</v>
      </c>
    </row>
    <row r="35" spans="2:10" x14ac:dyDescent="0.25">
      <c r="B35" s="44" t="s">
        <v>220</v>
      </c>
      <c r="C35" s="47">
        <v>44449</v>
      </c>
      <c r="D35" s="47">
        <v>46090</v>
      </c>
      <c r="E35" s="45" t="s">
        <v>106</v>
      </c>
      <c r="F35" s="230">
        <v>481.4101842526199</v>
      </c>
      <c r="G35" s="230">
        <v>51.237929827393934</v>
      </c>
      <c r="H35" s="230">
        <v>453.72034007512497</v>
      </c>
      <c r="I35" s="161" t="s">
        <v>137</v>
      </c>
    </row>
    <row r="36" spans="2:10" x14ac:dyDescent="0.25">
      <c r="B36" s="44" t="s">
        <v>221</v>
      </c>
      <c r="C36" s="47">
        <v>44708</v>
      </c>
      <c r="D36" s="47">
        <v>45792</v>
      </c>
      <c r="E36" s="45" t="s">
        <v>106</v>
      </c>
      <c r="F36" s="230">
        <v>454.7362793476122</v>
      </c>
      <c r="G36" s="61">
        <v>0</v>
      </c>
      <c r="H36" s="230">
        <v>455.28261848979997</v>
      </c>
      <c r="I36" s="161" t="s">
        <v>137</v>
      </c>
    </row>
    <row r="37" spans="2:10" x14ac:dyDescent="0.25">
      <c r="B37" s="44" t="s">
        <v>222</v>
      </c>
      <c r="C37" s="47">
        <v>45012</v>
      </c>
      <c r="D37" s="47">
        <v>46679</v>
      </c>
      <c r="E37" s="45" t="s">
        <v>106</v>
      </c>
      <c r="F37" s="230">
        <v>444.01799272263776</v>
      </c>
      <c r="G37" s="230">
        <v>22.791984572867637</v>
      </c>
      <c r="H37" s="230">
        <v>453.662905923285</v>
      </c>
      <c r="I37" s="161" t="s">
        <v>137</v>
      </c>
    </row>
    <row r="38" spans="2:10" x14ac:dyDescent="0.25">
      <c r="B38" s="44" t="s">
        <v>223</v>
      </c>
      <c r="C38" s="47">
        <v>45317</v>
      </c>
      <c r="D38" s="47">
        <v>46778</v>
      </c>
      <c r="E38" s="45" t="s">
        <v>106</v>
      </c>
      <c r="F38" s="230">
        <v>440.37366864922006</v>
      </c>
      <c r="G38" s="230">
        <v>22.196883749469048</v>
      </c>
      <c r="H38" s="230">
        <v>447.39144634615491</v>
      </c>
      <c r="I38" s="161" t="s">
        <v>137</v>
      </c>
    </row>
    <row r="39" spans="2:10" x14ac:dyDescent="0.25">
      <c r="B39" s="44" t="s">
        <v>308</v>
      </c>
      <c r="C39" s="47">
        <v>45498</v>
      </c>
      <c r="D39" s="47">
        <v>47164</v>
      </c>
      <c r="E39" s="45" t="s">
        <v>106</v>
      </c>
      <c r="F39" s="230">
        <v>413.52670116440481</v>
      </c>
      <c r="G39" s="61">
        <v>0</v>
      </c>
      <c r="H39" s="230">
        <v>445.99514793399993</v>
      </c>
      <c r="I39" s="161" t="s">
        <v>137</v>
      </c>
    </row>
    <row r="40" spans="2:10" x14ac:dyDescent="0.25">
      <c r="B40" s="92" t="s">
        <v>34</v>
      </c>
      <c r="C40" s="93"/>
      <c r="D40" s="93"/>
      <c r="E40" s="93"/>
      <c r="F40" s="237">
        <v>7139.3432289429475</v>
      </c>
      <c r="G40" s="237">
        <f>SUM(G24:G39)</f>
        <v>305.00610693171308</v>
      </c>
      <c r="H40" s="237">
        <f>SUM(H24:H39)</f>
        <v>7264.082282881689</v>
      </c>
      <c r="I40" s="162"/>
    </row>
    <row r="41" spans="2:10" x14ac:dyDescent="0.25">
      <c r="B41" s="100" t="s">
        <v>224</v>
      </c>
      <c r="C41" s="101"/>
      <c r="D41" s="101"/>
      <c r="E41" s="101"/>
      <c r="F41" s="237">
        <f>F40+F22</f>
        <v>12153.816765132058</v>
      </c>
      <c r="G41" s="237">
        <f>G40+G22</f>
        <v>380.90217704331434</v>
      </c>
      <c r="H41" s="237">
        <f>H40+H22</f>
        <v>12425.146031241689</v>
      </c>
      <c r="I41" s="162"/>
    </row>
    <row r="42" spans="2:10" hidden="1" x14ac:dyDescent="0.25">
      <c r="B42" s="44" t="s">
        <v>225</v>
      </c>
      <c r="C42" s="103"/>
      <c r="D42" s="103"/>
      <c r="E42" s="102"/>
      <c r="F42" s="104" t="e">
        <v>#VALUE!</v>
      </c>
      <c r="G42" s="104" t="e">
        <v>#VALUE!</v>
      </c>
      <c r="H42" s="105" t="s">
        <v>108</v>
      </c>
      <c r="I42" s="103"/>
    </row>
    <row r="43" spans="2:10" x14ac:dyDescent="0.25">
      <c r="B43" s="301" t="s">
        <v>41</v>
      </c>
      <c r="C43" s="302"/>
      <c r="D43" s="302"/>
      <c r="E43" s="301"/>
      <c r="F43" s="290">
        <f>'Credit - Liquid'!F26+'Credit - CLOs'!F41+17+2</f>
        <v>18106.434621662243</v>
      </c>
      <c r="G43" s="290">
        <f>'Credit - Liquid'!G26+'Credit - CLOs'!G41+17+1</f>
        <v>426.62834147050381</v>
      </c>
      <c r="H43" s="290">
        <f>'Credit - Liquid'!H26+'Credit - CLOs'!H41</f>
        <v>17956.114930418553</v>
      </c>
      <c r="I43" s="302"/>
      <c r="J43" s="96" t="s">
        <v>78</v>
      </c>
    </row>
    <row r="44" spans="2:10" ht="26.25" customHeight="1" x14ac:dyDescent="0.25">
      <c r="B44" s="400" t="s">
        <v>345</v>
      </c>
      <c r="C44" s="401"/>
      <c r="D44" s="401"/>
      <c r="E44" s="401"/>
      <c r="F44" s="401"/>
      <c r="G44" s="401"/>
      <c r="H44" s="401"/>
      <c r="I44" s="401"/>
      <c r="J44" s="359"/>
    </row>
    <row r="45" spans="2:10" x14ac:dyDescent="0.25">
      <c r="F45" s="266"/>
      <c r="G45" s="266"/>
    </row>
    <row r="46" spans="2:10" x14ac:dyDescent="0.25">
      <c r="G46" s="138"/>
      <c r="H46" s="138"/>
    </row>
    <row r="47" spans="2:10" x14ac:dyDescent="0.25">
      <c r="I47" s="266"/>
    </row>
    <row r="52" spans="4:4" x14ac:dyDescent="0.25">
      <c r="D52" s="106"/>
    </row>
  </sheetData>
  <mergeCells count="3">
    <mergeCell ref="F2:H2"/>
    <mergeCell ref="C2:E2"/>
    <mergeCell ref="B44:I44"/>
  </mergeCells>
  <printOptions horizontalCentered="1" verticalCentered="1"/>
  <pageMargins left="0.23622047244094491" right="0.23622047244094491" top="0.74803149606299213" bottom="0.74803149606299213" header="0.31496062992125984" footer="0.31496062992125984"/>
  <pageSetup paperSize="9" scale="7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53EE3-75D7-43D7-BFC4-48B0FCAF0CF7}">
  <sheetPr>
    <pageSetUpPr fitToPage="1"/>
  </sheetPr>
  <dimension ref="A1:AI52"/>
  <sheetViews>
    <sheetView showGridLines="0" zoomScaleNormal="100" zoomScaleSheetLayoutView="80" workbookViewId="0"/>
  </sheetViews>
  <sheetFormatPr defaultColWidth="9.140625" defaultRowHeight="15" outlineLevelRow="1" x14ac:dyDescent="0.2"/>
  <cols>
    <col min="1" max="1" width="2.85546875" style="96" customWidth="1"/>
    <col min="2" max="2" width="30.28515625" style="1" bestFit="1" customWidth="1"/>
    <col min="3" max="3" width="19.7109375" style="169" bestFit="1" customWidth="1"/>
    <col min="4" max="8" width="9.85546875" style="1" bestFit="1" customWidth="1"/>
    <col min="9" max="9" width="9.7109375" style="1" bestFit="1" customWidth="1"/>
    <col min="10" max="10" width="10" style="1" bestFit="1" customWidth="1"/>
    <col min="11" max="12" width="4" style="1" customWidth="1"/>
    <col min="13" max="19" width="9.85546875" style="1" bestFit="1" customWidth="1"/>
    <col min="20" max="21" width="4" style="1" customWidth="1"/>
    <col min="22" max="22" width="9.140625" style="1"/>
    <col min="23" max="23" width="9.7109375" style="1" bestFit="1" customWidth="1"/>
    <col min="24" max="24" width="10" style="1" bestFit="1" customWidth="1"/>
    <col min="25" max="25" width="9.7109375" style="1" bestFit="1" customWidth="1"/>
    <col min="26" max="26" width="10" style="1" bestFit="1" customWidth="1"/>
    <col min="27" max="27" width="9.7109375" style="1" bestFit="1" customWidth="1"/>
    <col min="28" max="28" width="10" style="1" bestFit="1" customWidth="1"/>
    <col min="29" max="29" width="4" style="1" customWidth="1"/>
    <col min="30" max="16384" width="9.140625" style="1"/>
  </cols>
  <sheetData>
    <row r="1" spans="1:32" x14ac:dyDescent="0.2">
      <c r="B1" s="276" t="s">
        <v>293</v>
      </c>
    </row>
    <row r="5" spans="1:32" ht="15" customHeight="1" x14ac:dyDescent="0.2">
      <c r="D5" s="402" t="s">
        <v>226</v>
      </c>
      <c r="E5" s="402"/>
      <c r="F5" s="402"/>
      <c r="G5" s="402"/>
      <c r="H5" s="402"/>
      <c r="I5" s="402"/>
      <c r="J5" s="282"/>
      <c r="M5" s="403" t="s">
        <v>227</v>
      </c>
      <c r="N5" s="403"/>
      <c r="O5" s="403"/>
      <c r="P5" s="403"/>
      <c r="Q5" s="403"/>
      <c r="R5" s="403"/>
      <c r="S5" s="325"/>
      <c r="V5" s="404" t="s">
        <v>228</v>
      </c>
      <c r="W5" s="404"/>
      <c r="X5" s="404"/>
      <c r="Y5" s="404"/>
      <c r="Z5" s="404"/>
      <c r="AA5" s="404"/>
      <c r="AB5" s="326"/>
    </row>
    <row r="6" spans="1:32" s="170" customFormat="1" x14ac:dyDescent="0.35">
      <c r="A6" s="96"/>
      <c r="C6" s="171" t="s">
        <v>229</v>
      </c>
      <c r="D6" s="172">
        <v>44469</v>
      </c>
      <c r="E6" s="172">
        <v>44651</v>
      </c>
      <c r="F6" s="172">
        <v>44834</v>
      </c>
      <c r="G6" s="172">
        <v>45016</v>
      </c>
      <c r="H6" s="172">
        <v>45199</v>
      </c>
      <c r="I6" s="172">
        <v>45382</v>
      </c>
      <c r="J6" s="172">
        <v>45565</v>
      </c>
      <c r="M6" s="172">
        <v>44469</v>
      </c>
      <c r="N6" s="172">
        <v>44651</v>
      </c>
      <c r="O6" s="172">
        <v>44834</v>
      </c>
      <c r="P6" s="172">
        <v>45016</v>
      </c>
      <c r="Q6" s="172">
        <v>45199</v>
      </c>
      <c r="R6" s="172">
        <v>45382</v>
      </c>
      <c r="S6" s="172">
        <v>45565</v>
      </c>
      <c r="V6" s="172">
        <v>44469</v>
      </c>
      <c r="W6" s="172">
        <v>44651</v>
      </c>
      <c r="X6" s="172">
        <v>44834</v>
      </c>
      <c r="Y6" s="172">
        <v>45016</v>
      </c>
      <c r="Z6" s="172">
        <v>45199</v>
      </c>
      <c r="AA6" s="172">
        <v>45382</v>
      </c>
      <c r="AB6" s="172">
        <v>45565</v>
      </c>
      <c r="AC6" s="170" t="s">
        <v>78</v>
      </c>
      <c r="AF6" s="170" t="s">
        <v>78</v>
      </c>
    </row>
    <row r="7" spans="1:32" x14ac:dyDescent="0.2">
      <c r="B7" s="173" t="s">
        <v>102</v>
      </c>
      <c r="C7" s="174"/>
      <c r="D7" s="175"/>
      <c r="E7" s="175"/>
      <c r="F7" s="175"/>
      <c r="G7" s="175"/>
      <c r="H7" s="175"/>
      <c r="I7" s="175"/>
      <c r="J7" s="175"/>
      <c r="M7" s="175"/>
      <c r="N7" s="175"/>
      <c r="O7" s="175"/>
      <c r="P7" s="175"/>
      <c r="Q7" s="175"/>
      <c r="R7" s="175"/>
      <c r="S7" s="175"/>
      <c r="V7" s="175"/>
      <c r="W7" s="175"/>
      <c r="X7" s="175"/>
      <c r="Y7" s="175"/>
      <c r="Z7" s="175"/>
      <c r="AA7" s="175"/>
      <c r="AB7" s="175"/>
    </row>
    <row r="8" spans="1:32" x14ac:dyDescent="0.2">
      <c r="B8" s="176" t="s">
        <v>64</v>
      </c>
      <c r="C8" s="268">
        <v>42125</v>
      </c>
      <c r="D8" s="177">
        <v>0.23</v>
      </c>
      <c r="E8" s="178">
        <v>0.23960680849962457</v>
      </c>
      <c r="F8" s="178">
        <v>0.23</v>
      </c>
      <c r="G8" s="179">
        <v>0.23</v>
      </c>
      <c r="H8" s="179">
        <v>0.23</v>
      </c>
      <c r="I8" s="180">
        <v>0.23200530923904061</v>
      </c>
      <c r="J8" s="180">
        <v>0.23157797945625047</v>
      </c>
      <c r="M8" s="182">
        <v>2.12</v>
      </c>
      <c r="N8" s="182">
        <v>2.1329224502431674</v>
      </c>
      <c r="O8" s="183">
        <v>2.12</v>
      </c>
      <c r="P8" s="184">
        <v>2.1495941244684964</v>
      </c>
      <c r="Q8" s="184">
        <v>2.17</v>
      </c>
      <c r="R8" s="182">
        <v>2.2067425206414777</v>
      </c>
      <c r="S8" s="196">
        <v>2.239455895666064</v>
      </c>
      <c r="V8" s="185">
        <v>1.68</v>
      </c>
      <c r="W8" s="178">
        <v>1.36</v>
      </c>
      <c r="X8" s="186">
        <v>1.68</v>
      </c>
      <c r="Y8" s="187">
        <v>1.71</v>
      </c>
      <c r="Z8" s="187">
        <v>1.79</v>
      </c>
      <c r="AA8" s="185">
        <v>1.7868717474330389</v>
      </c>
      <c r="AB8" s="192">
        <v>1.9054277270768361</v>
      </c>
    </row>
    <row r="9" spans="1:32" x14ac:dyDescent="0.2">
      <c r="B9" s="176" t="s">
        <v>105</v>
      </c>
      <c r="C9" s="268">
        <v>43221</v>
      </c>
      <c r="D9" s="177">
        <v>0.22</v>
      </c>
      <c r="E9" s="178">
        <v>0.25297440579672736</v>
      </c>
      <c r="F9" s="178">
        <v>0.22</v>
      </c>
      <c r="G9" s="179">
        <v>0.21</v>
      </c>
      <c r="H9" s="179">
        <v>0.2</v>
      </c>
      <c r="I9" s="180">
        <v>0.1937348506783092</v>
      </c>
      <c r="J9" s="180">
        <v>0.18711520655641634</v>
      </c>
      <c r="M9" s="182">
        <v>1.74</v>
      </c>
      <c r="N9" s="182">
        <v>1.6917491787483405</v>
      </c>
      <c r="O9" s="183">
        <v>1.74</v>
      </c>
      <c r="P9" s="184">
        <v>1.7570936091222487</v>
      </c>
      <c r="Q9" s="184">
        <v>1.79</v>
      </c>
      <c r="R9" s="182">
        <v>1.8936299426210323</v>
      </c>
      <c r="S9" s="196">
        <v>1.9567770215203328</v>
      </c>
      <c r="U9" s="1" t="s">
        <v>78</v>
      </c>
      <c r="V9" s="185">
        <v>0.15</v>
      </c>
      <c r="W9" s="188">
        <v>0</v>
      </c>
      <c r="X9" s="186">
        <v>0.15</v>
      </c>
      <c r="Y9" s="187">
        <v>0.42</v>
      </c>
      <c r="Z9" s="187">
        <v>0.42</v>
      </c>
      <c r="AA9" s="185">
        <v>0.41723652799505095</v>
      </c>
      <c r="AB9" s="192">
        <v>0.67096994885621719</v>
      </c>
      <c r="AD9" s="1" t="s">
        <v>78</v>
      </c>
    </row>
    <row r="10" spans="1:32" x14ac:dyDescent="0.2">
      <c r="B10" s="176" t="s">
        <v>44</v>
      </c>
      <c r="C10" s="268">
        <v>44316</v>
      </c>
      <c r="D10" s="177">
        <v>0.12</v>
      </c>
      <c r="E10" s="178">
        <v>0.26</v>
      </c>
      <c r="F10" s="178">
        <v>0.12</v>
      </c>
      <c r="G10" s="179">
        <v>0.1</v>
      </c>
      <c r="H10" s="179">
        <v>0.16356850499859532</v>
      </c>
      <c r="I10" s="180">
        <v>0.15712721810687635</v>
      </c>
      <c r="J10" s="180">
        <v>0.15176203899999999</v>
      </c>
      <c r="M10" s="182">
        <v>1.1000000000000001</v>
      </c>
      <c r="N10" s="182">
        <v>1.0982682665471497</v>
      </c>
      <c r="O10" s="183">
        <v>1.1000000000000001</v>
      </c>
      <c r="P10" s="184">
        <v>1.0871870397643593</v>
      </c>
      <c r="Q10" s="184">
        <v>1.24</v>
      </c>
      <c r="R10" s="182">
        <v>1.3202684062000707</v>
      </c>
      <c r="S10" s="196">
        <v>1.2801810877381961</v>
      </c>
      <c r="V10" s="265"/>
      <c r="W10" s="265"/>
      <c r="X10" s="265"/>
      <c r="Y10" s="265"/>
      <c r="Z10" s="265"/>
      <c r="AA10" s="265"/>
      <c r="AB10" s="355">
        <v>0.03</v>
      </c>
      <c r="AD10" s="1" t="s">
        <v>78</v>
      </c>
    </row>
    <row r="11" spans="1:32" x14ac:dyDescent="0.2">
      <c r="B11" s="189" t="s">
        <v>119</v>
      </c>
      <c r="C11" s="264"/>
      <c r="D11" s="181"/>
      <c r="E11" s="181"/>
      <c r="F11" s="181"/>
      <c r="G11" s="181"/>
      <c r="H11" s="181"/>
      <c r="I11" s="181"/>
      <c r="J11" s="181"/>
      <c r="M11" s="181"/>
      <c r="N11" s="181"/>
      <c r="O11" s="181"/>
      <c r="P11" s="181"/>
      <c r="Q11" s="181"/>
      <c r="R11" s="181"/>
      <c r="S11" s="181"/>
      <c r="V11" s="181"/>
      <c r="W11" s="181"/>
      <c r="X11" s="181"/>
      <c r="Y11" s="181"/>
      <c r="Z11" s="181"/>
      <c r="AA11" s="181"/>
      <c r="AB11" s="181"/>
    </row>
    <row r="12" spans="1:32" x14ac:dyDescent="0.2">
      <c r="B12" s="176" t="s">
        <v>120</v>
      </c>
      <c r="C12" s="268">
        <v>42429</v>
      </c>
      <c r="D12" s="177">
        <v>0.51</v>
      </c>
      <c r="E12" s="178">
        <v>0.53935549735999999</v>
      </c>
      <c r="F12" s="178">
        <v>0.51</v>
      </c>
      <c r="G12" s="179">
        <v>0.5</v>
      </c>
      <c r="H12" s="179">
        <v>0.48334290504455568</v>
      </c>
      <c r="I12" s="180">
        <v>0.47722537040700003</v>
      </c>
      <c r="J12" s="180">
        <v>0.47</v>
      </c>
      <c r="M12" s="182">
        <v>2.77</v>
      </c>
      <c r="N12" s="182">
        <v>2.8187654558549999</v>
      </c>
      <c r="O12" s="183">
        <v>2.77</v>
      </c>
      <c r="P12" s="184">
        <v>2.9</v>
      </c>
      <c r="Q12" s="184">
        <v>2.9681577466469937</v>
      </c>
      <c r="R12" s="182">
        <v>3.103779448329</v>
      </c>
      <c r="S12" s="196" t="s">
        <v>295</v>
      </c>
      <c r="V12" s="185">
        <v>1.36</v>
      </c>
      <c r="W12" s="178">
        <v>1.4</v>
      </c>
      <c r="X12" s="178">
        <v>1.36</v>
      </c>
      <c r="Y12" s="179">
        <v>1.36</v>
      </c>
      <c r="Z12" s="179">
        <v>1.55</v>
      </c>
      <c r="AA12" s="185">
        <v>2.0000000000000004</v>
      </c>
      <c r="AB12" s="192">
        <v>2</v>
      </c>
    </row>
    <row r="13" spans="1:32" x14ac:dyDescent="0.2">
      <c r="B13" s="176" t="s">
        <v>112</v>
      </c>
      <c r="C13" s="268">
        <v>43410</v>
      </c>
      <c r="D13" s="177">
        <v>0.76</v>
      </c>
      <c r="E13" s="178" t="s">
        <v>230</v>
      </c>
      <c r="F13" s="178">
        <v>0.76</v>
      </c>
      <c r="G13" s="179">
        <v>0.57999999999999996</v>
      </c>
      <c r="H13" s="179">
        <v>0.46723919868399999</v>
      </c>
      <c r="I13" s="180">
        <v>0.43730055332099999</v>
      </c>
      <c r="J13" s="180">
        <v>0.37</v>
      </c>
      <c r="M13" s="182">
        <v>2.2599999999999998</v>
      </c>
      <c r="N13" s="182">
        <v>2.244427137497</v>
      </c>
      <c r="O13" s="183">
        <v>2.2599999999999998</v>
      </c>
      <c r="P13" s="184">
        <v>2.3201877934272299</v>
      </c>
      <c r="Q13" s="184">
        <v>2.3517582539270001</v>
      </c>
      <c r="R13" s="182">
        <v>2.60014979891</v>
      </c>
      <c r="S13" s="196" t="s">
        <v>297</v>
      </c>
      <c r="V13" s="185">
        <v>0.27</v>
      </c>
      <c r="W13" s="178">
        <v>0.1</v>
      </c>
      <c r="X13" s="178">
        <v>0.27</v>
      </c>
      <c r="Y13" s="179">
        <v>0.28000000000000003</v>
      </c>
      <c r="Z13" s="179">
        <v>0.29465226662468075</v>
      </c>
      <c r="AA13" s="185">
        <v>0.30044577525309774</v>
      </c>
      <c r="AB13" s="192">
        <v>0.66</v>
      </c>
    </row>
    <row r="14" spans="1:32" x14ac:dyDescent="0.2">
      <c r="B14" s="176" t="s">
        <v>113</v>
      </c>
      <c r="C14" s="268">
        <v>44274</v>
      </c>
      <c r="D14" s="177">
        <v>0.63</v>
      </c>
      <c r="E14" s="178">
        <v>0.97248089790299996</v>
      </c>
      <c r="F14" s="178">
        <v>0.63</v>
      </c>
      <c r="G14" s="179">
        <v>0.73</v>
      </c>
      <c r="H14" s="179">
        <v>0.53129971504200002</v>
      </c>
      <c r="I14" s="180">
        <v>0.353115544319</v>
      </c>
      <c r="J14" s="180">
        <v>0.25</v>
      </c>
      <c r="M14" s="182">
        <v>1.58</v>
      </c>
      <c r="N14" s="182">
        <v>1.307435867922</v>
      </c>
      <c r="O14" s="183">
        <v>1.58</v>
      </c>
      <c r="P14" s="184">
        <v>1.5715017939518197</v>
      </c>
      <c r="Q14" s="184">
        <v>1.7201540054240001</v>
      </c>
      <c r="R14" s="182">
        <v>1.5157336263429999</v>
      </c>
      <c r="S14" s="196" t="s">
        <v>299</v>
      </c>
      <c r="V14" s="185">
        <v>7.0000000000000007E-2</v>
      </c>
      <c r="W14" s="188">
        <v>0</v>
      </c>
      <c r="X14" s="178">
        <v>7.0000000000000007E-2</v>
      </c>
      <c r="Y14" s="179">
        <v>0.05</v>
      </c>
      <c r="Z14" s="179">
        <v>4.3723174239735846E-2</v>
      </c>
      <c r="AA14" s="185">
        <v>3.3046346301212601E-2</v>
      </c>
      <c r="AB14" s="192">
        <v>0.03</v>
      </c>
    </row>
    <row r="15" spans="1:32" hidden="1" outlineLevel="1" x14ac:dyDescent="0.2">
      <c r="B15" s="176" t="s">
        <v>121</v>
      </c>
      <c r="C15" s="268">
        <v>45016</v>
      </c>
      <c r="D15" s="265"/>
      <c r="E15" s="265"/>
      <c r="F15" s="265"/>
      <c r="G15" s="265"/>
      <c r="H15" s="265"/>
      <c r="I15" s="265"/>
      <c r="J15" s="181"/>
      <c r="M15" s="265"/>
      <c r="N15" s="265"/>
      <c r="O15" s="265"/>
      <c r="P15" s="265"/>
      <c r="Q15" s="265"/>
      <c r="R15" s="184">
        <v>1.3669102749690851</v>
      </c>
      <c r="S15" s="184"/>
      <c r="V15" s="265"/>
      <c r="W15" s="265"/>
      <c r="X15" s="265"/>
      <c r="Y15" s="265"/>
      <c r="Z15" s="265"/>
      <c r="AA15" s="265"/>
      <c r="AB15" s="181"/>
    </row>
    <row r="16" spans="1:32" hidden="1" outlineLevel="1" x14ac:dyDescent="0.2">
      <c r="B16" s="176" t="s">
        <v>123</v>
      </c>
      <c r="C16" s="268">
        <v>45016</v>
      </c>
      <c r="D16" s="265"/>
      <c r="E16" s="265"/>
      <c r="F16" s="265"/>
      <c r="G16" s="265"/>
      <c r="H16" s="265"/>
      <c r="I16" s="265"/>
      <c r="J16" s="181"/>
      <c r="M16" s="265"/>
      <c r="N16" s="265"/>
      <c r="O16" s="265"/>
      <c r="P16" s="265"/>
      <c r="Q16" s="265"/>
      <c r="R16" s="184">
        <v>1.3477042765087448</v>
      </c>
      <c r="S16" s="184"/>
      <c r="V16" s="265"/>
      <c r="W16" s="265"/>
      <c r="X16" s="265"/>
      <c r="Y16" s="265"/>
      <c r="Z16" s="265"/>
      <c r="AA16" s="265"/>
      <c r="AB16" s="181"/>
    </row>
    <row r="17" spans="2:35" collapsed="1" x14ac:dyDescent="0.2">
      <c r="B17" s="190" t="s">
        <v>125</v>
      </c>
      <c r="C17" s="256"/>
      <c r="D17" s="181"/>
      <c r="E17" s="181"/>
      <c r="F17" s="181"/>
      <c r="G17" s="181"/>
      <c r="H17" s="181"/>
      <c r="I17" s="181"/>
      <c r="J17" s="181"/>
      <c r="M17" s="181"/>
      <c r="N17" s="181"/>
      <c r="O17" s="181"/>
      <c r="P17" s="181"/>
      <c r="Q17" s="181"/>
      <c r="R17" s="181"/>
      <c r="S17" s="181"/>
      <c r="V17" s="181"/>
      <c r="W17" s="181"/>
      <c r="X17" s="181"/>
      <c r="Y17" s="181"/>
      <c r="Z17" s="181"/>
      <c r="AA17" s="181"/>
      <c r="AB17" s="181"/>
    </row>
    <row r="18" spans="2:35" x14ac:dyDescent="0.2">
      <c r="B18" s="176" t="s">
        <v>126</v>
      </c>
      <c r="C18" s="268">
        <v>43595</v>
      </c>
      <c r="D18" s="177">
        <v>0.24</v>
      </c>
      <c r="E18" s="178">
        <v>0.26633040686424603</v>
      </c>
      <c r="F18" s="178">
        <v>0.24</v>
      </c>
      <c r="G18" s="179">
        <v>0.25</v>
      </c>
      <c r="H18" s="179">
        <v>0.27</v>
      </c>
      <c r="I18" s="180">
        <v>0.28638456116384514</v>
      </c>
      <c r="J18" s="180">
        <v>0.27110432375198101</v>
      </c>
      <c r="M18" s="182">
        <v>1.3</v>
      </c>
      <c r="N18" s="182">
        <v>1.25179404978002</v>
      </c>
      <c r="O18" s="183">
        <v>1.3</v>
      </c>
      <c r="P18" s="184">
        <v>1.42</v>
      </c>
      <c r="Q18" s="184">
        <v>1.47</v>
      </c>
      <c r="R18" s="182">
        <v>1.609640866105001</v>
      </c>
      <c r="S18" s="196">
        <v>1.6767894997926265</v>
      </c>
      <c r="V18" s="265"/>
      <c r="W18" s="265"/>
      <c r="X18" s="265"/>
      <c r="Y18" s="265"/>
      <c r="Z18" s="179">
        <v>7.0000000000000007E-2</v>
      </c>
      <c r="AA18" s="179">
        <v>0.34186318042951291</v>
      </c>
      <c r="AB18" s="179">
        <v>0.49544460663072809</v>
      </c>
      <c r="AH18" s="1" t="s">
        <v>78</v>
      </c>
    </row>
    <row r="19" spans="2:35" x14ac:dyDescent="0.2">
      <c r="B19" s="190" t="s">
        <v>111</v>
      </c>
      <c r="C19" s="264"/>
      <c r="D19" s="181"/>
      <c r="E19" s="181"/>
      <c r="F19" s="181"/>
      <c r="G19" s="181"/>
      <c r="H19" s="181"/>
      <c r="I19" s="181"/>
      <c r="J19" s="181"/>
      <c r="M19" s="181"/>
      <c r="N19" s="181"/>
      <c r="O19" s="181"/>
      <c r="P19" s="181"/>
      <c r="Q19" s="181"/>
      <c r="R19" s="181"/>
      <c r="S19" s="181"/>
      <c r="V19" s="181"/>
      <c r="W19" s="181"/>
      <c r="X19" s="181"/>
      <c r="Y19" s="181"/>
      <c r="Z19" s="181"/>
      <c r="AA19" s="181"/>
      <c r="AB19" s="181"/>
    </row>
    <row r="20" spans="2:35" x14ac:dyDescent="0.2">
      <c r="B20" s="176" t="s">
        <v>112</v>
      </c>
      <c r="C20" s="268">
        <v>41821</v>
      </c>
      <c r="D20" s="177">
        <v>0.2</v>
      </c>
      <c r="E20" s="178">
        <v>0.21477484150208892</v>
      </c>
      <c r="F20" s="178">
        <v>0.2</v>
      </c>
      <c r="G20" s="179">
        <v>0.19</v>
      </c>
      <c r="H20" s="179">
        <v>0.18</v>
      </c>
      <c r="I20" s="180">
        <v>0.17654879173481142</v>
      </c>
      <c r="J20" s="180">
        <v>0.17372658980449107</v>
      </c>
      <c r="M20" s="182">
        <v>2.02</v>
      </c>
      <c r="N20" s="182">
        <v>2.0834276160096397</v>
      </c>
      <c r="O20" s="183">
        <v>2.02</v>
      </c>
      <c r="P20" s="184">
        <v>2.053085181734327</v>
      </c>
      <c r="Q20" s="184">
        <v>2.0499999999999998</v>
      </c>
      <c r="R20" s="182">
        <v>2.063524541418619</v>
      </c>
      <c r="S20" s="196">
        <v>2.1163535002671749</v>
      </c>
      <c r="V20" s="185">
        <v>0.98</v>
      </c>
      <c r="W20" s="178">
        <v>0.95</v>
      </c>
      <c r="X20" s="178">
        <v>0.98</v>
      </c>
      <c r="Y20" s="179">
        <v>1.03</v>
      </c>
      <c r="Z20" s="179">
        <v>1.03</v>
      </c>
      <c r="AA20" s="192">
        <v>0.97670209645220363</v>
      </c>
      <c r="AB20" s="192">
        <v>0.9896118649514597</v>
      </c>
    </row>
    <row r="21" spans="2:35" x14ac:dyDescent="0.2">
      <c r="B21" s="176" t="s">
        <v>113</v>
      </c>
      <c r="C21" s="268">
        <v>43881</v>
      </c>
      <c r="D21" s="177">
        <v>0.35</v>
      </c>
      <c r="E21" s="178">
        <v>0.58445792403089247</v>
      </c>
      <c r="F21" s="178">
        <v>0.35</v>
      </c>
      <c r="G21" s="179">
        <v>0.28999999999999998</v>
      </c>
      <c r="H21" s="179">
        <v>0.24</v>
      </c>
      <c r="I21" s="180">
        <v>0.19723232445738903</v>
      </c>
      <c r="J21" s="180">
        <v>0.16390794309895051</v>
      </c>
      <c r="M21" s="182">
        <v>1.44</v>
      </c>
      <c r="N21" s="182">
        <v>1.4157880629723942</v>
      </c>
      <c r="O21" s="183">
        <v>1.44</v>
      </c>
      <c r="P21" s="184">
        <v>1.4067357512953367</v>
      </c>
      <c r="Q21" s="184">
        <v>1.4</v>
      </c>
      <c r="R21" s="182">
        <v>1.4416999124881402</v>
      </c>
      <c r="S21" s="196">
        <v>1.3129481870428643</v>
      </c>
      <c r="V21" s="265"/>
      <c r="W21" s="265"/>
      <c r="X21" s="265"/>
      <c r="Y21" s="265"/>
      <c r="Z21" s="265"/>
      <c r="AA21" s="265"/>
      <c r="AB21" s="265"/>
    </row>
    <row r="22" spans="2:35" x14ac:dyDescent="0.2">
      <c r="B22" s="190" t="s">
        <v>129</v>
      </c>
      <c r="C22" s="264"/>
      <c r="D22" s="181"/>
      <c r="E22" s="181"/>
      <c r="F22" s="181"/>
      <c r="G22" s="181"/>
      <c r="H22" s="181"/>
      <c r="I22" s="181"/>
      <c r="J22" s="181"/>
      <c r="M22" s="181"/>
      <c r="N22" s="181"/>
      <c r="O22" s="181"/>
      <c r="P22" s="181"/>
      <c r="Q22" s="181"/>
      <c r="R22" s="181"/>
      <c r="S22" s="181"/>
      <c r="V22" s="181"/>
      <c r="W22" s="181"/>
      <c r="X22" s="181"/>
      <c r="Y22" s="181"/>
      <c r="Z22" s="181"/>
      <c r="AA22" s="181"/>
      <c r="AB22" s="181"/>
      <c r="AI22" s="1" t="s">
        <v>78</v>
      </c>
    </row>
    <row r="23" spans="2:35" x14ac:dyDescent="0.2">
      <c r="B23" s="193" t="s">
        <v>17</v>
      </c>
      <c r="C23" s="268">
        <v>44621</v>
      </c>
      <c r="D23" s="265"/>
      <c r="E23" s="265"/>
      <c r="F23" s="265"/>
      <c r="G23" s="179" t="s">
        <v>230</v>
      </c>
      <c r="H23" s="179" t="s">
        <v>230</v>
      </c>
      <c r="I23" s="180">
        <v>0.79107145071029672</v>
      </c>
      <c r="J23" s="180">
        <v>0.67</v>
      </c>
      <c r="M23" s="182">
        <v>1.5</v>
      </c>
      <c r="N23" s="188">
        <v>0</v>
      </c>
      <c r="O23" s="183">
        <v>1.5</v>
      </c>
      <c r="P23" s="184">
        <v>1.6340018142995858</v>
      </c>
      <c r="Q23" s="184">
        <v>1.996896967948051</v>
      </c>
      <c r="R23" s="182">
        <v>2.1346817052211593</v>
      </c>
      <c r="S23" s="196" t="s">
        <v>303</v>
      </c>
      <c r="V23" s="185">
        <v>0.01</v>
      </c>
      <c r="W23" s="188">
        <v>0</v>
      </c>
      <c r="X23" s="178">
        <v>0.01</v>
      </c>
      <c r="Y23" s="191">
        <v>0</v>
      </c>
      <c r="Z23" s="191">
        <v>0</v>
      </c>
      <c r="AA23" s="192">
        <v>3.5975498759730475E-2</v>
      </c>
      <c r="AB23" s="192">
        <v>0.28000000000000003</v>
      </c>
      <c r="AD23" s="1" t="s">
        <v>78</v>
      </c>
    </row>
    <row r="24" spans="2:35" x14ac:dyDescent="0.2">
      <c r="B24" s="190" t="s">
        <v>21</v>
      </c>
      <c r="C24" s="264"/>
      <c r="D24" s="181"/>
      <c r="E24" s="181"/>
      <c r="F24" s="181"/>
      <c r="G24" s="181"/>
      <c r="H24" s="181"/>
      <c r="I24" s="181"/>
      <c r="J24" s="181"/>
      <c r="M24" s="181"/>
      <c r="N24" s="181"/>
      <c r="O24" s="181"/>
      <c r="P24" s="181"/>
      <c r="Q24" s="181"/>
      <c r="R24" s="181"/>
      <c r="S24" s="181"/>
      <c r="V24" s="181"/>
      <c r="W24" s="181"/>
      <c r="X24" s="181"/>
      <c r="Y24" s="181"/>
      <c r="Z24" s="181"/>
      <c r="AA24" s="181"/>
      <c r="AB24" s="181"/>
    </row>
    <row r="25" spans="2:35" x14ac:dyDescent="0.2">
      <c r="B25" s="176" t="s">
        <v>231</v>
      </c>
      <c r="C25" s="268">
        <v>42064</v>
      </c>
      <c r="D25" s="177">
        <v>0.09</v>
      </c>
      <c r="E25" s="178">
        <v>8.5273366884147217E-2</v>
      </c>
      <c r="F25" s="178">
        <v>0.09</v>
      </c>
      <c r="G25" s="179">
        <v>8.5781478964885638E-2</v>
      </c>
      <c r="H25" s="179">
        <v>8.6300081267716822E-2</v>
      </c>
      <c r="I25" s="180">
        <v>8.3000000000000004E-2</v>
      </c>
      <c r="J25" s="180">
        <v>7.910526151051811E-2</v>
      </c>
      <c r="M25" s="182">
        <v>1.29</v>
      </c>
      <c r="N25" s="182">
        <v>1.2762446657059017</v>
      </c>
      <c r="O25" s="183">
        <v>1.29</v>
      </c>
      <c r="P25" s="184">
        <v>1.3125644356588571</v>
      </c>
      <c r="Q25" s="184">
        <v>1.323186726894009</v>
      </c>
      <c r="R25" s="182">
        <v>1.3132539957174501</v>
      </c>
      <c r="S25" s="196">
        <v>1.3083623642853781</v>
      </c>
      <c r="V25" s="194">
        <v>0.74</v>
      </c>
      <c r="W25" s="178">
        <v>0.69</v>
      </c>
      <c r="X25" s="178">
        <v>0.74</v>
      </c>
      <c r="Y25" s="179">
        <v>0.74831561337288532</v>
      </c>
      <c r="Z25" s="179">
        <v>0.81429373103677971</v>
      </c>
      <c r="AA25" s="195">
        <v>0.9714981892538761</v>
      </c>
      <c r="AB25" s="195">
        <v>0.97662938391777054</v>
      </c>
    </row>
    <row r="26" spans="2:35" x14ac:dyDescent="0.2">
      <c r="B26" s="176" t="s">
        <v>232</v>
      </c>
      <c r="C26" s="268">
        <v>43070</v>
      </c>
      <c r="D26" s="177">
        <v>0.09</v>
      </c>
      <c r="E26" s="178">
        <v>8.9834123357598772E-2</v>
      </c>
      <c r="F26" s="178">
        <v>0.09</v>
      </c>
      <c r="G26" s="179">
        <v>8.8124307941655156E-2</v>
      </c>
      <c r="H26" s="179">
        <v>8.9264077555434973E-2</v>
      </c>
      <c r="I26" s="180">
        <v>6.9000000000000006E-2</v>
      </c>
      <c r="J26" s="180">
        <v>6.2796907930019685E-2</v>
      </c>
      <c r="M26" s="182">
        <v>1.22</v>
      </c>
      <c r="N26" s="182">
        <v>1.1967344983739967</v>
      </c>
      <c r="O26" s="183">
        <v>1.22</v>
      </c>
      <c r="P26" s="184">
        <v>1.2426926751149461</v>
      </c>
      <c r="Q26" s="184">
        <v>1.259353160844247</v>
      </c>
      <c r="R26" s="182">
        <v>1.2029361352843022</v>
      </c>
      <c r="S26" s="196">
        <v>1.2033174303202741</v>
      </c>
      <c r="V26" s="194">
        <v>0.4</v>
      </c>
      <c r="W26" s="178">
        <v>0.22</v>
      </c>
      <c r="X26" s="178">
        <v>0.4</v>
      </c>
      <c r="Y26" s="179">
        <v>0.42741081955612586</v>
      </c>
      <c r="Z26" s="179">
        <v>0.43440409867545987</v>
      </c>
      <c r="AA26" s="195">
        <v>0.46521040527534357</v>
      </c>
      <c r="AB26" s="195">
        <v>0.52813055726594438</v>
      </c>
    </row>
    <row r="27" spans="2:35" x14ac:dyDescent="0.2">
      <c r="B27" s="176" t="s">
        <v>233</v>
      </c>
      <c r="C27" s="268">
        <v>43862</v>
      </c>
      <c r="D27" s="177">
        <v>0.11</v>
      </c>
      <c r="E27" s="178">
        <v>0.12090172767389817</v>
      </c>
      <c r="F27" s="178">
        <v>0.11</v>
      </c>
      <c r="G27" s="179">
        <v>0.11420266127520473</v>
      </c>
      <c r="H27" s="179">
        <v>0.11246737048713129</v>
      </c>
      <c r="I27" s="180">
        <v>0.114</v>
      </c>
      <c r="J27" s="180">
        <v>0.11404211490226746</v>
      </c>
      <c r="M27" s="182">
        <v>1.1000000000000001</v>
      </c>
      <c r="N27" s="182">
        <v>1.0787570038408474</v>
      </c>
      <c r="O27" s="183">
        <v>1.1000000000000001</v>
      </c>
      <c r="P27" s="184">
        <v>1.1233760989357069</v>
      </c>
      <c r="Q27" s="184">
        <v>1.1406373029094394</v>
      </c>
      <c r="R27" s="182">
        <v>1.173928248078536</v>
      </c>
      <c r="S27" s="196">
        <v>1.2118310549691726</v>
      </c>
      <c r="V27" s="194">
        <v>0.06</v>
      </c>
      <c r="W27" s="178">
        <v>0.04</v>
      </c>
      <c r="X27" s="178">
        <v>0.06</v>
      </c>
      <c r="Y27" s="179">
        <v>8.6593073312175473E-2</v>
      </c>
      <c r="Z27" s="179">
        <v>0.10083563264148691</v>
      </c>
      <c r="AA27" s="195">
        <v>0.15185774180508799</v>
      </c>
      <c r="AB27" s="195">
        <v>0.26993140172544855</v>
      </c>
    </row>
    <row r="28" spans="2:35" x14ac:dyDescent="0.2">
      <c r="B28" s="176" t="s">
        <v>234</v>
      </c>
      <c r="C28" s="268">
        <v>44909</v>
      </c>
      <c r="D28" s="265"/>
      <c r="E28" s="265"/>
      <c r="F28" s="265"/>
      <c r="G28" s="265"/>
      <c r="H28" s="265"/>
      <c r="I28" s="265"/>
      <c r="J28" s="179">
        <v>0.20637674162918329</v>
      </c>
      <c r="M28" s="265"/>
      <c r="N28" s="265"/>
      <c r="O28" s="265"/>
      <c r="P28" s="265"/>
      <c r="Q28" s="184">
        <v>1.1246083019051889</v>
      </c>
      <c r="R28" s="184">
        <v>1.1013968799681848</v>
      </c>
      <c r="S28" s="184">
        <v>1.106139282889443</v>
      </c>
      <c r="V28" s="265"/>
      <c r="W28" s="265"/>
      <c r="X28" s="265"/>
      <c r="Y28" s="265"/>
      <c r="Z28" s="265"/>
      <c r="AA28" s="265"/>
      <c r="AB28" s="265"/>
    </row>
    <row r="29" spans="2:35" x14ac:dyDescent="0.2">
      <c r="B29" s="176" t="s">
        <v>235</v>
      </c>
      <c r="C29" s="268">
        <v>45014</v>
      </c>
      <c r="D29" s="265"/>
      <c r="E29" s="265"/>
      <c r="F29" s="265"/>
      <c r="G29" s="265"/>
      <c r="H29" s="265"/>
      <c r="I29" s="265"/>
      <c r="J29" s="179">
        <v>0.20021885036705811</v>
      </c>
      <c r="M29" s="265"/>
      <c r="N29" s="265"/>
      <c r="O29" s="265"/>
      <c r="P29" s="265"/>
      <c r="Q29" s="184">
        <v>1.1013968799681848</v>
      </c>
      <c r="R29" s="184">
        <v>1.0900000000000001</v>
      </c>
      <c r="S29" s="184">
        <v>1.101551638507648</v>
      </c>
      <c r="V29" s="265"/>
      <c r="W29" s="265"/>
      <c r="X29" s="265"/>
      <c r="Y29" s="265"/>
      <c r="Z29" s="265"/>
      <c r="AA29" s="265"/>
      <c r="AB29" s="265"/>
    </row>
    <row r="30" spans="2:35" x14ac:dyDescent="0.2">
      <c r="B30" s="190" t="s">
        <v>147</v>
      </c>
      <c r="C30" s="264"/>
      <c r="D30" s="181"/>
      <c r="E30" s="181"/>
      <c r="F30" s="181"/>
      <c r="G30" s="181"/>
      <c r="H30" s="181"/>
      <c r="I30" s="181"/>
      <c r="J30" s="181"/>
      <c r="M30" s="181"/>
      <c r="N30" s="181"/>
      <c r="O30" s="181"/>
      <c r="P30" s="181"/>
      <c r="Q30" s="181"/>
      <c r="R30" s="181"/>
      <c r="S30" s="181"/>
      <c r="V30" s="181"/>
      <c r="W30" s="181"/>
      <c r="X30" s="181"/>
      <c r="Y30" s="181"/>
      <c r="Z30" s="181"/>
      <c r="AA30" s="181"/>
      <c r="AB30" s="181"/>
    </row>
    <row r="31" spans="2:35" x14ac:dyDescent="0.2">
      <c r="B31" s="176" t="s">
        <v>148</v>
      </c>
      <c r="C31" s="268">
        <v>41791</v>
      </c>
      <c r="D31" s="177">
        <v>0.17</v>
      </c>
      <c r="E31" s="178">
        <v>0.16</v>
      </c>
      <c r="F31" s="178">
        <v>0.17</v>
      </c>
      <c r="G31" s="179">
        <v>0.16</v>
      </c>
      <c r="H31" s="179">
        <v>0.16</v>
      </c>
      <c r="I31" s="180">
        <v>0.16</v>
      </c>
      <c r="J31" s="180">
        <v>0.16029958128929139</v>
      </c>
      <c r="M31" s="182">
        <v>1.46</v>
      </c>
      <c r="N31" s="182">
        <v>1.43</v>
      </c>
      <c r="O31" s="183">
        <v>1.46</v>
      </c>
      <c r="P31" s="184">
        <v>1.4564220183486238</v>
      </c>
      <c r="Q31" s="184">
        <v>1.46</v>
      </c>
      <c r="R31" s="196">
        <v>1.46</v>
      </c>
      <c r="S31" s="196">
        <v>1.458844227630459</v>
      </c>
      <c r="V31" s="194">
        <v>1.27</v>
      </c>
      <c r="W31" s="178">
        <v>1.1499999999999999</v>
      </c>
      <c r="X31" s="178">
        <v>1.27</v>
      </c>
      <c r="Y31" s="179">
        <v>1.28</v>
      </c>
      <c r="Z31" s="179">
        <v>1.28</v>
      </c>
      <c r="AA31" s="195">
        <v>1.28</v>
      </c>
      <c r="AB31" s="195">
        <v>1.2823783072062871</v>
      </c>
    </row>
    <row r="32" spans="2:35" x14ac:dyDescent="0.2">
      <c r="B32" s="176" t="s">
        <v>120</v>
      </c>
      <c r="C32" s="268">
        <v>43483</v>
      </c>
      <c r="D32" s="177">
        <v>0.15</v>
      </c>
      <c r="E32" s="178">
        <v>0.16</v>
      </c>
      <c r="F32" s="178">
        <v>0.15</v>
      </c>
      <c r="G32" s="179">
        <v>0.14000000000000001</v>
      </c>
      <c r="H32" s="179">
        <v>0.14000000000000001</v>
      </c>
      <c r="I32" s="180">
        <v>0.13</v>
      </c>
      <c r="J32" s="180">
        <v>0.12972621321678166</v>
      </c>
      <c r="M32" s="182">
        <v>1.24</v>
      </c>
      <c r="N32" s="182">
        <v>1.23</v>
      </c>
      <c r="O32" s="183">
        <v>1.24</v>
      </c>
      <c r="P32" s="184">
        <v>1.2686084142394822</v>
      </c>
      <c r="Q32" s="184">
        <v>1.29</v>
      </c>
      <c r="R32" s="196">
        <v>1.32</v>
      </c>
      <c r="S32" s="196">
        <v>1.3539859981196536</v>
      </c>
      <c r="V32" s="194">
        <v>0.18</v>
      </c>
      <c r="W32" s="178">
        <v>0.17</v>
      </c>
      <c r="X32" s="178">
        <v>0.18</v>
      </c>
      <c r="Y32" s="179">
        <v>0.19</v>
      </c>
      <c r="Z32" s="179">
        <v>0.24</v>
      </c>
      <c r="AA32" s="195">
        <v>0.34</v>
      </c>
      <c r="AB32" s="195">
        <v>0.63</v>
      </c>
    </row>
    <row r="33" spans="2:30" x14ac:dyDescent="0.2">
      <c r="B33" s="176" t="s">
        <v>236</v>
      </c>
      <c r="C33" s="268">
        <v>45018</v>
      </c>
      <c r="D33" s="265"/>
      <c r="E33" s="265"/>
      <c r="F33" s="265"/>
      <c r="G33" s="265"/>
      <c r="H33" s="265"/>
      <c r="I33" s="265"/>
      <c r="J33" s="179">
        <v>0.19386015534400938</v>
      </c>
      <c r="M33" s="265"/>
      <c r="N33" s="265"/>
      <c r="O33" s="265"/>
      <c r="P33" s="265"/>
      <c r="Q33" s="184">
        <v>1.07</v>
      </c>
      <c r="R33" s="184">
        <v>1.1000000000000001</v>
      </c>
      <c r="S33" s="184">
        <v>1.1786979407259683</v>
      </c>
      <c r="V33" s="265"/>
      <c r="W33" s="265"/>
      <c r="X33" s="265"/>
      <c r="Y33" s="265"/>
      <c r="Z33" s="265"/>
      <c r="AA33" s="265"/>
      <c r="AB33" s="265"/>
    </row>
    <row r="34" spans="2:30" x14ac:dyDescent="0.2">
      <c r="B34" s="190" t="s">
        <v>29</v>
      </c>
      <c r="C34" s="264"/>
      <c r="D34" s="181"/>
      <c r="E34" s="181"/>
      <c r="F34" s="181"/>
      <c r="G34" s="181"/>
      <c r="H34" s="181"/>
      <c r="I34" s="181"/>
      <c r="J34" s="181"/>
      <c r="M34" s="181"/>
      <c r="N34" s="181"/>
      <c r="O34" s="181"/>
      <c r="P34" s="181"/>
      <c r="Q34" s="181"/>
      <c r="R34" s="181"/>
      <c r="S34" s="181"/>
      <c r="V34" s="181"/>
      <c r="W34" s="181"/>
      <c r="X34" s="181"/>
      <c r="Y34" s="181"/>
      <c r="Z34" s="181"/>
      <c r="AA34" s="181"/>
      <c r="AB34" s="181"/>
    </row>
    <row r="35" spans="2:30" x14ac:dyDescent="0.2">
      <c r="B35" s="176" t="s">
        <v>169</v>
      </c>
      <c r="C35" s="268">
        <v>43739</v>
      </c>
      <c r="D35" s="177">
        <v>0.28999999999999998</v>
      </c>
      <c r="E35" s="178">
        <v>0.28999999999999998</v>
      </c>
      <c r="F35" s="178">
        <v>0.28999999999999998</v>
      </c>
      <c r="G35" s="179">
        <v>0.16</v>
      </c>
      <c r="H35" s="179">
        <v>7.6770970225334176E-2</v>
      </c>
      <c r="I35" s="180">
        <v>0.08</v>
      </c>
      <c r="J35" s="180">
        <v>8.1218985861717607E-2</v>
      </c>
      <c r="M35" s="183">
        <v>1.2608476286579213</v>
      </c>
      <c r="N35" s="183">
        <v>1.2608476286579213</v>
      </c>
      <c r="O35" s="183">
        <v>1.2608476286579213</v>
      </c>
      <c r="P35" s="197">
        <v>1.2538726333907058</v>
      </c>
      <c r="Q35" s="197">
        <v>1.1426475368618472</v>
      </c>
      <c r="R35" s="198" t="s">
        <v>156</v>
      </c>
      <c r="S35" s="198">
        <v>1.2137359421255169</v>
      </c>
      <c r="V35" s="265"/>
      <c r="W35" s="265"/>
      <c r="X35" s="265"/>
      <c r="Y35" s="179">
        <v>6.6000000000000003E-2</v>
      </c>
      <c r="Z35" s="179">
        <v>7.7594568633279029E-2</v>
      </c>
      <c r="AA35" s="179">
        <v>0.06</v>
      </c>
      <c r="AB35" s="179">
        <v>5.2968409399621774E-2</v>
      </c>
      <c r="AD35" s="1" t="s">
        <v>78</v>
      </c>
    </row>
    <row r="36" spans="2:30" x14ac:dyDescent="0.2">
      <c r="B36" s="176" t="s">
        <v>237</v>
      </c>
      <c r="C36" s="268" t="s">
        <v>170</v>
      </c>
      <c r="D36" s="265"/>
      <c r="E36" s="265"/>
      <c r="F36" s="265"/>
      <c r="G36" s="265"/>
      <c r="H36" s="265"/>
      <c r="I36" s="180">
        <v>0.09</v>
      </c>
      <c r="J36" s="180">
        <v>9.9248833107888235E-2</v>
      </c>
      <c r="M36" s="198">
        <v>0.92</v>
      </c>
      <c r="N36" s="188">
        <v>0</v>
      </c>
      <c r="O36" s="198">
        <v>0.92</v>
      </c>
      <c r="P36" s="197">
        <v>1</v>
      </c>
      <c r="Q36" s="197">
        <v>1.0123613824871605</v>
      </c>
      <c r="R36" s="198" t="s">
        <v>171</v>
      </c>
      <c r="S36" s="198">
        <v>1.2059599067080249</v>
      </c>
      <c r="V36" s="265"/>
      <c r="W36" s="265"/>
      <c r="X36" s="265"/>
      <c r="Y36" s="265"/>
      <c r="Z36" s="265"/>
      <c r="AA36" s="265"/>
      <c r="AB36" s="265"/>
      <c r="AC36" s="1" t="s">
        <v>78</v>
      </c>
      <c r="AD36" s="1" t="s">
        <v>78</v>
      </c>
    </row>
    <row r="37" spans="2:30" x14ac:dyDescent="0.2">
      <c r="B37" s="190" t="s">
        <v>28</v>
      </c>
      <c r="C37" s="264"/>
      <c r="D37" s="181"/>
      <c r="E37" s="181"/>
      <c r="F37" s="181"/>
      <c r="G37" s="181"/>
      <c r="H37" s="181"/>
      <c r="I37" s="181"/>
      <c r="J37" s="181"/>
      <c r="M37" s="181"/>
      <c r="N37" s="181"/>
      <c r="O37" s="181"/>
      <c r="P37" s="181"/>
      <c r="Q37" s="181"/>
      <c r="R37" s="181"/>
      <c r="S37" s="181"/>
      <c r="V37" s="181"/>
      <c r="W37" s="181"/>
      <c r="X37" s="181"/>
      <c r="Y37" s="181"/>
      <c r="Z37" s="181"/>
      <c r="AA37" s="181"/>
      <c r="AB37" s="181"/>
    </row>
    <row r="38" spans="2:30" x14ac:dyDescent="0.2">
      <c r="B38" s="176" t="s">
        <v>155</v>
      </c>
      <c r="C38" s="268">
        <v>42948</v>
      </c>
      <c r="D38" s="177">
        <v>0.05</v>
      </c>
      <c r="E38" s="178">
        <v>5.0999999999999997E-2</v>
      </c>
      <c r="F38" s="178">
        <v>0.05</v>
      </c>
      <c r="G38" s="179">
        <v>4.3999999999999997E-2</v>
      </c>
      <c r="H38" s="179">
        <v>4.6750220656394961E-2</v>
      </c>
      <c r="I38" s="180">
        <v>0.04</v>
      </c>
      <c r="J38" s="180">
        <v>3.7882539629936221E-2</v>
      </c>
      <c r="M38" s="183">
        <v>1.22</v>
      </c>
      <c r="N38" s="183">
        <v>1.1291759465478841</v>
      </c>
      <c r="O38" s="183">
        <v>1.22</v>
      </c>
      <c r="P38" s="197">
        <v>1.1768365437439912</v>
      </c>
      <c r="Q38" s="197">
        <v>1.1917928560987661</v>
      </c>
      <c r="R38" s="183" t="s">
        <v>156</v>
      </c>
      <c r="S38" s="198">
        <v>1.1815710085896232</v>
      </c>
      <c r="V38" s="194">
        <v>0.42</v>
      </c>
      <c r="W38" s="178">
        <v>0.25389755011135856</v>
      </c>
      <c r="X38" s="178">
        <v>0.42</v>
      </c>
      <c r="Y38" s="179">
        <v>0.42117540516412583</v>
      </c>
      <c r="Z38" s="179">
        <v>0.49580801821663595</v>
      </c>
      <c r="AA38" s="194">
        <v>0.55000000000000004</v>
      </c>
      <c r="AB38" s="195">
        <v>0.90164859309447243</v>
      </c>
    </row>
    <row r="39" spans="2:30" x14ac:dyDescent="0.2">
      <c r="B39" s="176" t="s">
        <v>157</v>
      </c>
      <c r="C39" s="268">
        <v>43586</v>
      </c>
      <c r="D39" s="178">
        <v>0.04</v>
      </c>
      <c r="E39" s="178">
        <v>0.04</v>
      </c>
      <c r="F39" s="178">
        <v>0.04</v>
      </c>
      <c r="G39" s="179">
        <v>0.04</v>
      </c>
      <c r="H39" s="179">
        <v>3.9E-2</v>
      </c>
      <c r="I39" s="199">
        <v>0.04</v>
      </c>
      <c r="J39" s="199">
        <v>3.9331349730491641E-2</v>
      </c>
      <c r="M39" s="183">
        <v>1.03</v>
      </c>
      <c r="N39" s="183">
        <v>1.0431034482758621</v>
      </c>
      <c r="O39" s="183">
        <v>1.03</v>
      </c>
      <c r="P39" s="197">
        <v>1.0778281738233908</v>
      </c>
      <c r="Q39" s="197">
        <v>1.0938602018258199</v>
      </c>
      <c r="R39" s="183" t="s">
        <v>158</v>
      </c>
      <c r="S39" s="198">
        <v>1.082384926378648</v>
      </c>
      <c r="V39" s="194">
        <v>0.04</v>
      </c>
      <c r="W39" s="178">
        <v>4.3103448275862072E-2</v>
      </c>
      <c r="X39" s="178">
        <v>0.04</v>
      </c>
      <c r="Y39" s="179">
        <v>0.1892890710971866</v>
      </c>
      <c r="Z39" s="179">
        <v>0.13949087298726462</v>
      </c>
      <c r="AA39" s="194">
        <v>0.21</v>
      </c>
      <c r="AB39" s="195">
        <v>0.22162207699970504</v>
      </c>
    </row>
    <row r="40" spans="2:30" x14ac:dyDescent="0.2">
      <c r="B40" s="176" t="s">
        <v>159</v>
      </c>
      <c r="C40" s="268">
        <v>44562</v>
      </c>
      <c r="D40" s="178">
        <v>0.06</v>
      </c>
      <c r="E40" s="178">
        <v>5.3999999999999999E-2</v>
      </c>
      <c r="F40" s="178">
        <v>0.06</v>
      </c>
      <c r="G40" s="179">
        <v>0.06</v>
      </c>
      <c r="H40" s="179">
        <v>6.4247319102287287E-2</v>
      </c>
      <c r="I40" s="199">
        <v>0.06</v>
      </c>
      <c r="J40" s="199">
        <v>6.0964354872703533E-2</v>
      </c>
      <c r="M40" s="183">
        <v>1.01</v>
      </c>
      <c r="N40" s="183">
        <v>1</v>
      </c>
      <c r="O40" s="183">
        <v>1.01</v>
      </c>
      <c r="P40" s="197">
        <v>1.0240686250225293</v>
      </c>
      <c r="Q40" s="197">
        <v>1.0489470271106647</v>
      </c>
      <c r="R40" s="183" t="s">
        <v>160</v>
      </c>
      <c r="S40" s="198">
        <v>1.0743326403326403</v>
      </c>
      <c r="V40" s="194">
        <v>0.01</v>
      </c>
      <c r="W40" s="178">
        <v>0</v>
      </c>
      <c r="X40" s="178">
        <v>0.01</v>
      </c>
      <c r="Y40" s="179">
        <v>2.4068625022529287E-2</v>
      </c>
      <c r="Z40" s="179">
        <v>3.6871419359999998E-2</v>
      </c>
      <c r="AA40" s="194">
        <v>7.0000000000000007E-2</v>
      </c>
      <c r="AB40" s="195">
        <v>9.4638553544094034E-2</v>
      </c>
    </row>
    <row r="41" spans="2:30" x14ac:dyDescent="0.2">
      <c r="B41" s="176" t="s">
        <v>161</v>
      </c>
      <c r="C41" s="268">
        <v>42036</v>
      </c>
      <c r="D41" s="178">
        <v>7.0000000000000007E-2</v>
      </c>
      <c r="E41" s="178">
        <v>7.0000000000000007E-2</v>
      </c>
      <c r="F41" s="178">
        <v>7.0000000000000007E-2</v>
      </c>
      <c r="G41" s="179">
        <v>6.9199999999999998E-2</v>
      </c>
      <c r="H41" s="179">
        <v>6.1632481217384336E-2</v>
      </c>
      <c r="I41" s="199">
        <v>0.05</v>
      </c>
      <c r="J41" s="199">
        <v>4.9072667956352234E-2</v>
      </c>
      <c r="M41" s="183">
        <v>1.38</v>
      </c>
      <c r="N41" s="183">
        <v>1.3273626373626373</v>
      </c>
      <c r="O41" s="183">
        <v>1.38</v>
      </c>
      <c r="P41" s="197">
        <v>1.3033898169033304</v>
      </c>
      <c r="Q41" s="197">
        <v>1.2042618098054012</v>
      </c>
      <c r="R41" s="183" t="s">
        <v>162</v>
      </c>
      <c r="S41" s="198">
        <v>1.3</v>
      </c>
      <c r="V41" s="194">
        <v>0.9</v>
      </c>
      <c r="W41" s="178">
        <v>0.9747252747252747</v>
      </c>
      <c r="X41" s="178">
        <v>0.9</v>
      </c>
      <c r="Y41" s="179">
        <v>0.82</v>
      </c>
      <c r="Z41" s="179">
        <v>0.96956887591507734</v>
      </c>
      <c r="AA41" s="194">
        <v>0.97</v>
      </c>
      <c r="AB41" s="195">
        <v>1.1549819334660409</v>
      </c>
    </row>
    <row r="42" spans="2:30" x14ac:dyDescent="0.2">
      <c r="B42" s="176" t="s">
        <v>238</v>
      </c>
      <c r="C42" s="268">
        <v>43709</v>
      </c>
      <c r="D42" s="178">
        <v>0.11</v>
      </c>
      <c r="E42" s="178">
        <v>0.11</v>
      </c>
      <c r="F42" s="178">
        <v>0.11</v>
      </c>
      <c r="G42" s="179">
        <v>0.106</v>
      </c>
      <c r="H42" s="179">
        <v>0.10182594656944277</v>
      </c>
      <c r="I42" s="199">
        <v>0.09</v>
      </c>
      <c r="J42" s="199">
        <v>7.6774910092353807E-2</v>
      </c>
      <c r="M42" s="183">
        <v>1.18</v>
      </c>
      <c r="N42" s="183">
        <v>1.1469086651053864</v>
      </c>
      <c r="O42" s="183">
        <v>1.18</v>
      </c>
      <c r="P42" s="197">
        <v>1.1774349083895854</v>
      </c>
      <c r="Q42" s="197">
        <v>1.1968556846297576</v>
      </c>
      <c r="R42" s="183" t="s">
        <v>164</v>
      </c>
      <c r="S42" s="198">
        <v>1.2</v>
      </c>
      <c r="V42" s="194">
        <v>0.43</v>
      </c>
      <c r="W42" s="178">
        <v>0.30327868852459017</v>
      </c>
      <c r="X42" s="178">
        <v>0.43</v>
      </c>
      <c r="Y42" s="179">
        <v>0.16</v>
      </c>
      <c r="Z42" s="179">
        <v>0.24899632638263927</v>
      </c>
      <c r="AA42" s="194">
        <v>0.28000000000000003</v>
      </c>
      <c r="AB42" s="195">
        <v>0.4051349067860972</v>
      </c>
    </row>
    <row r="43" spans="2:30" x14ac:dyDescent="0.2">
      <c r="B43" s="176" t="s">
        <v>239</v>
      </c>
      <c r="C43" s="268">
        <v>44256</v>
      </c>
      <c r="D43" s="178">
        <v>0.15</v>
      </c>
      <c r="E43" s="178">
        <v>0</v>
      </c>
      <c r="F43" s="178">
        <v>0.15</v>
      </c>
      <c r="G43" s="179">
        <v>0.13500000000000001</v>
      </c>
      <c r="H43" s="179">
        <v>0.10366612076759338</v>
      </c>
      <c r="I43" s="199">
        <v>0.11</v>
      </c>
      <c r="J43" s="199">
        <v>0.10160004496574401</v>
      </c>
      <c r="M43" s="183">
        <v>1.06</v>
      </c>
      <c r="N43" s="183">
        <v>1.0272727272727273</v>
      </c>
      <c r="O43" s="183">
        <v>1.06</v>
      </c>
      <c r="P43" s="197">
        <v>1.0614334470989761</v>
      </c>
      <c r="Q43" s="197">
        <v>1.1455491678500969</v>
      </c>
      <c r="R43" s="183" t="s">
        <v>153</v>
      </c>
      <c r="S43" s="198">
        <v>1.2</v>
      </c>
      <c r="V43" s="194">
        <v>3.0927835051546393E-2</v>
      </c>
      <c r="W43" s="178">
        <v>3.0927835051546393E-2</v>
      </c>
      <c r="X43" s="178">
        <v>3.0927835051546393E-2</v>
      </c>
      <c r="Y43" s="179">
        <v>0.05</v>
      </c>
      <c r="Z43" s="179">
        <v>6.73476201130941E-2</v>
      </c>
      <c r="AA43" s="194">
        <v>0.1</v>
      </c>
      <c r="AB43" s="195">
        <v>0.10038395707369578</v>
      </c>
    </row>
    <row r="44" spans="2:30" x14ac:dyDescent="0.2">
      <c r="B44" s="176" t="s">
        <v>166</v>
      </c>
      <c r="C44" s="268">
        <v>42004</v>
      </c>
      <c r="D44" s="199">
        <v>6.5000000000000002E-2</v>
      </c>
      <c r="E44" s="199">
        <v>6.5000000000000002E-2</v>
      </c>
      <c r="F44" s="199">
        <v>6.5000000000000002E-2</v>
      </c>
      <c r="G44" s="179">
        <v>7.6999999999999999E-2</v>
      </c>
      <c r="H44" s="179">
        <v>7.51206785440445E-2</v>
      </c>
      <c r="I44" s="199">
        <v>0.13</v>
      </c>
      <c r="J44" s="199">
        <v>7.0144525170326225E-2</v>
      </c>
      <c r="M44" s="198">
        <v>1.24</v>
      </c>
      <c r="N44" s="198">
        <v>1.2218844984802431</v>
      </c>
      <c r="O44" s="198">
        <v>1.24</v>
      </c>
      <c r="P44" s="197">
        <v>1.2796992481203007</v>
      </c>
      <c r="Q44" s="197">
        <v>1.3141821292356186</v>
      </c>
      <c r="R44" s="183" t="s">
        <v>167</v>
      </c>
      <c r="S44" s="198">
        <v>1.217842666730558</v>
      </c>
      <c r="V44" s="195">
        <v>0.66</v>
      </c>
      <c r="W44" s="199">
        <v>0.58966565349544076</v>
      </c>
      <c r="X44" s="199">
        <v>0.66</v>
      </c>
      <c r="Y44" s="179">
        <v>0.28999999999999998</v>
      </c>
      <c r="Z44" s="179">
        <v>0.45287901100753558</v>
      </c>
      <c r="AA44" s="194">
        <v>0.63</v>
      </c>
      <c r="AB44" s="195">
        <v>0.68473522232866613</v>
      </c>
    </row>
    <row r="45" spans="2:30" x14ac:dyDescent="0.2">
      <c r="B45" s="190" t="s">
        <v>73</v>
      </c>
      <c r="C45" s="264"/>
      <c r="D45" s="178"/>
      <c r="E45" s="181"/>
      <c r="F45" s="181"/>
      <c r="G45" s="181"/>
      <c r="H45" s="181"/>
      <c r="I45" s="199"/>
      <c r="J45" s="199"/>
      <c r="M45" s="181"/>
      <c r="N45" s="181"/>
      <c r="O45" s="181"/>
      <c r="P45" s="181"/>
      <c r="Q45" s="181"/>
      <c r="R45" s="181"/>
      <c r="S45" s="181"/>
      <c r="V45" s="181"/>
      <c r="W45" s="181"/>
      <c r="X45" s="181"/>
      <c r="Y45" s="181"/>
      <c r="Z45" s="181"/>
      <c r="AA45" s="181"/>
      <c r="AB45" s="181"/>
    </row>
    <row r="46" spans="2:30" x14ac:dyDescent="0.2">
      <c r="B46" s="200" t="s">
        <v>148</v>
      </c>
      <c r="C46" s="300">
        <v>43921</v>
      </c>
      <c r="D46" s="201">
        <v>0.23</v>
      </c>
      <c r="E46" s="201">
        <v>0.27</v>
      </c>
      <c r="F46" s="201">
        <v>0.23</v>
      </c>
      <c r="G46" s="202">
        <v>0.24</v>
      </c>
      <c r="H46" s="202">
        <v>0.22621093502421541</v>
      </c>
      <c r="I46" s="203">
        <v>0.2089668683875614</v>
      </c>
      <c r="J46" s="203">
        <v>0.2213598113022055</v>
      </c>
      <c r="M46" s="204" t="s">
        <v>240</v>
      </c>
      <c r="N46" s="204">
        <v>1.1990291262135921</v>
      </c>
      <c r="O46" s="204" t="s">
        <v>240</v>
      </c>
      <c r="P46" s="205">
        <v>1.2661870503597121</v>
      </c>
      <c r="Q46" s="205">
        <v>1.2836651482559367</v>
      </c>
      <c r="R46" s="204">
        <v>1.3416068465473863</v>
      </c>
      <c r="S46" s="354">
        <v>1.4590241439085645</v>
      </c>
      <c r="V46" s="206">
        <v>0.02</v>
      </c>
      <c r="W46" s="201">
        <v>0.02</v>
      </c>
      <c r="X46" s="201">
        <v>0.02</v>
      </c>
      <c r="Y46" s="202">
        <v>0.01</v>
      </c>
      <c r="Z46" s="202">
        <v>0.01</v>
      </c>
      <c r="AA46" s="206">
        <v>7.5425330150624839E-3</v>
      </c>
      <c r="AB46" s="356">
        <v>8.1420083007310694E-3</v>
      </c>
    </row>
    <row r="47" spans="2:30" x14ac:dyDescent="0.2">
      <c r="I47" s="207"/>
      <c r="J47" s="207"/>
    </row>
    <row r="49" spans="2:15" x14ac:dyDescent="0.2">
      <c r="B49" s="1" t="s">
        <v>78</v>
      </c>
    </row>
    <row r="52" spans="2:15" x14ac:dyDescent="0.2">
      <c r="O52" s="1" t="s">
        <v>78</v>
      </c>
    </row>
  </sheetData>
  <mergeCells count="3">
    <mergeCell ref="D5:I5"/>
    <mergeCell ref="M5:R5"/>
    <mergeCell ref="V5:AA5"/>
  </mergeCells>
  <pageMargins left="0.25" right="0.25" top="0.75" bottom="0.75" header="0.3" footer="0.3"/>
  <pageSetup paperSize="9" scale="4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6495F-8EEA-47A2-BEEA-BAE1C0F8B580}">
  <sheetPr>
    <tabColor theme="4"/>
    <pageSetUpPr fitToPage="1"/>
  </sheetPr>
  <dimension ref="B2:N25"/>
  <sheetViews>
    <sheetView showGridLines="0" zoomScaleNormal="100" zoomScaleSheetLayoutView="100" workbookViewId="0"/>
  </sheetViews>
  <sheetFormatPr defaultRowHeight="15" x14ac:dyDescent="0.25"/>
  <cols>
    <col min="1" max="1" width="1.85546875" customWidth="1"/>
    <col min="2" max="2" width="16.85546875" customWidth="1"/>
  </cols>
  <sheetData>
    <row r="2" spans="2:2" x14ac:dyDescent="0.25">
      <c r="B2" s="270" t="s">
        <v>0</v>
      </c>
    </row>
    <row r="6" spans="2:2" ht="36" x14ac:dyDescent="0.55000000000000004">
      <c r="B6" s="272" t="s">
        <v>241</v>
      </c>
    </row>
    <row r="13" spans="2:2" ht="18.75" x14ac:dyDescent="0.3">
      <c r="B13" s="148"/>
    </row>
    <row r="17" spans="2:14" x14ac:dyDescent="0.25">
      <c r="B17" s="149"/>
    </row>
    <row r="24" spans="2:14" x14ac:dyDescent="0.25">
      <c r="B24" s="150"/>
      <c r="C24" s="150"/>
      <c r="D24" s="150"/>
      <c r="E24" s="150"/>
      <c r="F24" s="150"/>
      <c r="G24" s="150"/>
      <c r="H24" s="150"/>
      <c r="I24" s="150"/>
      <c r="J24" s="150"/>
      <c r="K24" s="150"/>
      <c r="L24" s="150"/>
      <c r="M24" s="150"/>
      <c r="N24" s="150"/>
    </row>
    <row r="25" spans="2:14" x14ac:dyDescent="0.25">
      <c r="B25" s="151" t="s">
        <v>2</v>
      </c>
    </row>
  </sheetData>
  <printOptions horizontalCentered="1" verticalCentered="1"/>
  <pageMargins left="0.23622047244094491" right="0.23622047244094491" top="0.74803149606299213" bottom="0.74803149606299213"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A8FEB-185B-4678-B469-60BCA6A56A1A}">
  <sheetPr>
    <pageSetUpPr fitToPage="1"/>
  </sheetPr>
  <dimension ref="B1:N46"/>
  <sheetViews>
    <sheetView showGridLines="0" zoomScaleNormal="100" workbookViewId="0"/>
  </sheetViews>
  <sheetFormatPr defaultColWidth="8.7109375" defaultRowHeight="15" x14ac:dyDescent="0.25"/>
  <cols>
    <col min="1" max="1" width="2.85546875" style="96" customWidth="1"/>
    <col min="2" max="2" width="57.7109375" style="96" customWidth="1"/>
    <col min="3" max="3" width="12.42578125" style="96" bestFit="1" customWidth="1"/>
    <col min="4" max="4" width="18.42578125" style="96" bestFit="1" customWidth="1"/>
    <col min="5" max="5" width="17" style="96" bestFit="1" customWidth="1"/>
    <col min="6" max="6" width="11.42578125" style="96" customWidth="1"/>
    <col min="7" max="7" width="25" style="96" customWidth="1"/>
    <col min="8" max="8" width="19.42578125" style="96" bestFit="1" customWidth="1"/>
    <col min="9" max="9" width="10.140625" style="96" customWidth="1"/>
    <col min="10" max="16384" width="8.7109375" style="96"/>
  </cols>
  <sheetData>
    <row r="1" spans="2:9" x14ac:dyDescent="0.25">
      <c r="B1" s="291" t="s">
        <v>242</v>
      </c>
    </row>
    <row r="2" spans="2:9" x14ac:dyDescent="0.25">
      <c r="B2" s="292"/>
      <c r="C2" s="282" t="s">
        <v>243</v>
      </c>
      <c r="D2" s="424" t="s">
        <v>244</v>
      </c>
      <c r="E2" s="424" t="s">
        <v>245</v>
      </c>
      <c r="F2" s="424" t="s">
        <v>246</v>
      </c>
      <c r="G2" s="424" t="s">
        <v>247</v>
      </c>
      <c r="H2" s="424" t="s">
        <v>248</v>
      </c>
      <c r="I2" s="424" t="s">
        <v>317</v>
      </c>
    </row>
    <row r="3" spans="2:9" x14ac:dyDescent="0.25">
      <c r="B3" s="292"/>
      <c r="C3" s="293">
        <v>45565</v>
      </c>
      <c r="D3" s="424"/>
      <c r="E3" s="424"/>
      <c r="F3" s="424"/>
      <c r="G3" s="424"/>
      <c r="H3" s="424"/>
      <c r="I3" s="424"/>
    </row>
    <row r="4" spans="2:9" x14ac:dyDescent="0.25">
      <c r="B4" s="294" t="s">
        <v>249</v>
      </c>
      <c r="C4" s="283" t="s">
        <v>250</v>
      </c>
      <c r="D4" s="424"/>
      <c r="E4" s="424"/>
      <c r="F4" s="424"/>
      <c r="G4" s="424"/>
      <c r="H4" s="424"/>
      <c r="I4" s="424"/>
    </row>
    <row r="5" spans="2:9" ht="22.5" x14ac:dyDescent="0.25">
      <c r="B5" s="406" t="s">
        <v>251</v>
      </c>
      <c r="C5" s="407">
        <v>1491.7</v>
      </c>
      <c r="D5" s="111" t="s">
        <v>252</v>
      </c>
      <c r="E5" s="111" t="s">
        <v>253</v>
      </c>
      <c r="F5" s="111" t="s">
        <v>318</v>
      </c>
      <c r="G5" s="242">
        <v>13.1</v>
      </c>
      <c r="H5" s="112" t="s">
        <v>254</v>
      </c>
      <c r="I5" s="113">
        <v>169.7</v>
      </c>
    </row>
    <row r="6" spans="2:9" x14ac:dyDescent="0.25">
      <c r="B6" s="406"/>
      <c r="C6" s="411"/>
      <c r="D6" s="412" t="s">
        <v>255</v>
      </c>
      <c r="E6" s="111" t="s">
        <v>256</v>
      </c>
      <c r="F6" s="111" t="s">
        <v>319</v>
      </c>
      <c r="G6" s="241">
        <v>0.106</v>
      </c>
      <c r="H6" s="112" t="s">
        <v>257</v>
      </c>
      <c r="I6" s="113">
        <v>-169.5</v>
      </c>
    </row>
    <row r="7" spans="2:9" x14ac:dyDescent="0.25">
      <c r="B7" s="406"/>
      <c r="C7" s="408"/>
      <c r="D7" s="412"/>
      <c r="E7" s="111" t="s">
        <v>253</v>
      </c>
      <c r="F7" s="111" t="s">
        <v>320</v>
      </c>
      <c r="G7" s="242">
        <v>12.1</v>
      </c>
      <c r="H7" s="114"/>
      <c r="I7" s="113"/>
    </row>
    <row r="8" spans="2:9" x14ac:dyDescent="0.25">
      <c r="B8" s="107"/>
      <c r="C8" s="147"/>
      <c r="D8" s="243"/>
      <c r="E8" s="53"/>
      <c r="F8" s="53"/>
      <c r="G8" s="244"/>
      <c r="H8" s="245"/>
      <c r="I8" s="246"/>
    </row>
    <row r="9" spans="2:9" x14ac:dyDescent="0.25">
      <c r="B9" s="406" t="s">
        <v>258</v>
      </c>
      <c r="C9" s="407">
        <v>520.6</v>
      </c>
      <c r="D9" s="409" t="s">
        <v>259</v>
      </c>
      <c r="E9" s="409" t="s">
        <v>13</v>
      </c>
      <c r="F9" s="409" t="s">
        <v>13</v>
      </c>
      <c r="G9" s="409" t="s">
        <v>13</v>
      </c>
      <c r="H9" s="112" t="s">
        <v>260</v>
      </c>
      <c r="I9" s="113">
        <v>52.1</v>
      </c>
    </row>
    <row r="10" spans="2:9" x14ac:dyDescent="0.25">
      <c r="B10" s="406"/>
      <c r="C10" s="408"/>
      <c r="D10" s="410"/>
      <c r="E10" s="433"/>
      <c r="F10" s="433"/>
      <c r="G10" s="433"/>
      <c r="H10" s="112" t="s">
        <v>261</v>
      </c>
      <c r="I10" s="113">
        <v>-52.1</v>
      </c>
    </row>
    <row r="11" spans="2:9" x14ac:dyDescent="0.25">
      <c r="B11" s="107"/>
      <c r="C11" s="147"/>
      <c r="D11" s="243"/>
      <c r="E11" s="53"/>
      <c r="F11" s="53"/>
      <c r="G11" s="244"/>
      <c r="H11" s="245"/>
      <c r="I11" s="246"/>
    </row>
    <row r="12" spans="2:9" ht="14.25" customHeight="1" x14ac:dyDescent="0.25">
      <c r="B12" s="406" t="s">
        <v>262</v>
      </c>
      <c r="C12" s="411">
        <v>66.599999999999994</v>
      </c>
      <c r="D12" s="409" t="s">
        <v>252</v>
      </c>
      <c r="E12" s="420" t="s">
        <v>253</v>
      </c>
      <c r="F12" s="420" t="s">
        <v>321</v>
      </c>
      <c r="G12" s="435">
        <v>14</v>
      </c>
      <c r="H12" s="112" t="s">
        <v>254</v>
      </c>
      <c r="I12" s="113">
        <v>2.2000000000000002</v>
      </c>
    </row>
    <row r="13" spans="2:9" x14ac:dyDescent="0.25">
      <c r="B13" s="406"/>
      <c r="C13" s="411"/>
      <c r="D13" s="419"/>
      <c r="E13" s="434"/>
      <c r="F13" s="434"/>
      <c r="G13" s="436"/>
      <c r="H13" s="112" t="s">
        <v>263</v>
      </c>
      <c r="I13" s="113">
        <v>-2.2000000000000002</v>
      </c>
    </row>
    <row r="14" spans="2:9" x14ac:dyDescent="0.25">
      <c r="B14" s="107"/>
      <c r="C14" s="147"/>
      <c r="D14" s="243"/>
      <c r="E14" s="53"/>
      <c r="F14" s="53"/>
      <c r="G14" s="244"/>
      <c r="H14" s="245"/>
      <c r="I14" s="246"/>
    </row>
    <row r="15" spans="2:9" x14ac:dyDescent="0.25">
      <c r="B15" s="413" t="s">
        <v>264</v>
      </c>
      <c r="C15" s="426">
        <v>49.7</v>
      </c>
      <c r="D15" s="420" t="s">
        <v>255</v>
      </c>
      <c r="E15" s="247" t="s">
        <v>265</v>
      </c>
      <c r="F15" s="247" t="s">
        <v>291</v>
      </c>
      <c r="G15" s="241">
        <v>0.01</v>
      </c>
      <c r="H15" s="114" t="s">
        <v>266</v>
      </c>
      <c r="I15" s="116">
        <v>0</v>
      </c>
    </row>
    <row r="16" spans="2:9" x14ac:dyDescent="0.25">
      <c r="B16" s="414"/>
      <c r="C16" s="426"/>
      <c r="D16" s="421"/>
      <c r="E16" s="248" t="s">
        <v>267</v>
      </c>
      <c r="F16" s="249">
        <v>0.32200000000000001</v>
      </c>
      <c r="G16" s="249">
        <v>0.32200000000000001</v>
      </c>
      <c r="H16" s="114" t="s">
        <v>268</v>
      </c>
      <c r="I16" s="113">
        <v>-0.4</v>
      </c>
    </row>
    <row r="17" spans="2:14" x14ac:dyDescent="0.25">
      <c r="B17" s="414"/>
      <c r="C17" s="426"/>
      <c r="D17" s="421"/>
      <c r="E17" s="248" t="s">
        <v>269</v>
      </c>
      <c r="F17" s="248" t="s">
        <v>270</v>
      </c>
      <c r="G17" s="248" t="s">
        <v>270</v>
      </c>
      <c r="H17" s="112"/>
      <c r="I17" s="113"/>
    </row>
    <row r="18" spans="2:14" x14ac:dyDescent="0.25">
      <c r="B18" s="415"/>
      <c r="C18" s="426"/>
      <c r="D18" s="422"/>
      <c r="E18" s="250" t="s">
        <v>271</v>
      </c>
      <c r="F18" s="250" t="s">
        <v>292</v>
      </c>
      <c r="G18" s="251">
        <v>0.112</v>
      </c>
      <c r="H18" s="112"/>
      <c r="I18" s="113"/>
    </row>
    <row r="19" spans="2:14" x14ac:dyDescent="0.25">
      <c r="B19" s="107"/>
      <c r="C19" s="147"/>
      <c r="D19" s="243"/>
      <c r="E19" s="53"/>
      <c r="F19" s="53"/>
      <c r="G19" s="244"/>
      <c r="H19" s="252"/>
      <c r="I19" s="253"/>
    </row>
    <row r="20" spans="2:14" x14ac:dyDescent="0.25">
      <c r="B20" s="405" t="s">
        <v>60</v>
      </c>
      <c r="C20" s="426">
        <v>489.4</v>
      </c>
      <c r="D20" s="111" t="s">
        <v>272</v>
      </c>
      <c r="E20" s="111" t="s">
        <v>13</v>
      </c>
      <c r="F20" s="111" t="s">
        <v>13</v>
      </c>
      <c r="G20" s="111" t="s">
        <v>13</v>
      </c>
      <c r="H20" s="115" t="s">
        <v>273</v>
      </c>
      <c r="I20" s="116">
        <v>48.9</v>
      </c>
    </row>
    <row r="21" spans="2:14" x14ac:dyDescent="0.25">
      <c r="B21" s="405"/>
      <c r="C21" s="426"/>
      <c r="D21" s="416" t="s">
        <v>274</v>
      </c>
      <c r="E21" s="416" t="s">
        <v>13</v>
      </c>
      <c r="F21" s="416" t="s">
        <v>13</v>
      </c>
      <c r="G21" s="416" t="s">
        <v>13</v>
      </c>
      <c r="H21" s="114" t="s">
        <v>275</v>
      </c>
      <c r="I21" s="113">
        <v>-48.9</v>
      </c>
      <c r="N21" s="96" t="s">
        <v>78</v>
      </c>
    </row>
    <row r="22" spans="2:14" x14ac:dyDescent="0.25">
      <c r="B22" s="405"/>
      <c r="C22" s="426"/>
      <c r="D22" s="423"/>
      <c r="E22" s="432"/>
      <c r="F22" s="432"/>
      <c r="G22" s="432"/>
      <c r="H22" s="114"/>
      <c r="I22" s="113"/>
    </row>
    <row r="23" spans="2:14" x14ac:dyDescent="0.25">
      <c r="B23" s="107"/>
      <c r="C23" s="147"/>
      <c r="D23" s="243"/>
      <c r="E23" s="53"/>
      <c r="F23" s="53"/>
      <c r="G23" s="244"/>
      <c r="H23" s="245"/>
      <c r="I23" s="246"/>
    </row>
    <row r="24" spans="2:14" x14ac:dyDescent="0.25">
      <c r="B24" s="413" t="s">
        <v>276</v>
      </c>
      <c r="C24" s="407">
        <v>193.4</v>
      </c>
      <c r="D24" s="416" t="s">
        <v>255</v>
      </c>
      <c r="E24" s="111" t="s">
        <v>256</v>
      </c>
      <c r="F24" s="111" t="s">
        <v>322</v>
      </c>
      <c r="G24" s="119">
        <v>0.14599999999999999</v>
      </c>
      <c r="H24" s="114"/>
      <c r="I24" s="113"/>
    </row>
    <row r="25" spans="2:14" x14ac:dyDescent="0.25">
      <c r="B25" s="414"/>
      <c r="C25" s="411"/>
      <c r="D25" s="417"/>
      <c r="E25" s="412" t="s">
        <v>277</v>
      </c>
      <c r="F25" s="429" t="s">
        <v>278</v>
      </c>
      <c r="G25" s="430">
        <v>3.2000000000000001E-2</v>
      </c>
      <c r="H25" s="114" t="s">
        <v>266</v>
      </c>
      <c r="I25" s="113">
        <v>22.7</v>
      </c>
    </row>
    <row r="26" spans="2:14" x14ac:dyDescent="0.25">
      <c r="B26" s="414"/>
      <c r="C26" s="411"/>
      <c r="D26" s="417"/>
      <c r="E26" s="412"/>
      <c r="F26" s="412"/>
      <c r="G26" s="431"/>
      <c r="H26" s="114" t="s">
        <v>268</v>
      </c>
      <c r="I26" s="113">
        <v>-22.8</v>
      </c>
    </row>
    <row r="27" spans="2:14" x14ac:dyDescent="0.25">
      <c r="B27" s="414"/>
      <c r="C27" s="411"/>
      <c r="D27" s="417"/>
      <c r="E27" s="111" t="s">
        <v>279</v>
      </c>
      <c r="F27" s="120" t="s">
        <v>280</v>
      </c>
      <c r="G27" s="119">
        <v>0.19800000000000001</v>
      </c>
      <c r="H27" s="114"/>
      <c r="I27" s="113"/>
    </row>
    <row r="28" spans="2:14" x14ac:dyDescent="0.25">
      <c r="B28" s="414"/>
      <c r="C28" s="411"/>
      <c r="D28" s="417"/>
      <c r="E28" s="111" t="s">
        <v>281</v>
      </c>
      <c r="F28" s="120">
        <v>0.75</v>
      </c>
      <c r="G28" s="119">
        <v>0.75</v>
      </c>
      <c r="H28" s="114"/>
      <c r="I28" s="113"/>
    </row>
    <row r="29" spans="2:14" x14ac:dyDescent="0.25">
      <c r="B29" s="415"/>
      <c r="C29" s="408"/>
      <c r="D29" s="418"/>
      <c r="E29" s="111" t="s">
        <v>282</v>
      </c>
      <c r="F29" s="120">
        <v>0.995</v>
      </c>
      <c r="G29" s="119">
        <v>0.995</v>
      </c>
      <c r="H29" s="114"/>
      <c r="I29" s="118"/>
    </row>
    <row r="30" spans="2:14" x14ac:dyDescent="0.25">
      <c r="B30" s="107"/>
      <c r="C30" s="147"/>
      <c r="D30" s="243"/>
      <c r="E30" s="53"/>
      <c r="F30" s="53"/>
      <c r="G30" s="244"/>
      <c r="H30" s="254"/>
      <c r="I30" s="255"/>
      <c r="K30" s="36"/>
    </row>
    <row r="31" spans="2:14" x14ac:dyDescent="0.25">
      <c r="B31" s="413" t="s">
        <v>283</v>
      </c>
      <c r="C31" s="426">
        <v>29.8</v>
      </c>
      <c r="D31" s="416" t="s">
        <v>272</v>
      </c>
      <c r="E31" s="416" t="s">
        <v>13</v>
      </c>
      <c r="F31" s="416" t="s">
        <v>13</v>
      </c>
      <c r="G31" s="427" t="s">
        <v>13</v>
      </c>
      <c r="H31" s="115" t="s">
        <v>273</v>
      </c>
      <c r="I31" s="116">
        <v>3</v>
      </c>
      <c r="K31" s="36"/>
    </row>
    <row r="32" spans="2:14" x14ac:dyDescent="0.25">
      <c r="B32" s="415"/>
      <c r="C32" s="426"/>
      <c r="D32" s="418"/>
      <c r="E32" s="418"/>
      <c r="F32" s="418"/>
      <c r="G32" s="428"/>
      <c r="H32" s="117" t="s">
        <v>275</v>
      </c>
      <c r="I32" s="118">
        <v>-3</v>
      </c>
    </row>
    <row r="33" spans="2:10" x14ac:dyDescent="0.25">
      <c r="B33" s="295" t="s">
        <v>284</v>
      </c>
      <c r="C33" s="296">
        <f>SUM(C5:C32)</f>
        <v>2841.2000000000003</v>
      </c>
      <c r="D33" s="297"/>
      <c r="E33" s="297"/>
      <c r="F33" s="286"/>
      <c r="G33" s="286"/>
      <c r="H33" s="298"/>
      <c r="I33" s="299"/>
    </row>
    <row r="34" spans="2:10" x14ac:dyDescent="0.25">
      <c r="B34" s="107" t="s">
        <v>285</v>
      </c>
      <c r="C34" s="147">
        <v>116.1</v>
      </c>
      <c r="D34" s="109"/>
      <c r="E34" s="110"/>
      <c r="F34" s="110"/>
      <c r="G34" s="109"/>
      <c r="H34" s="110"/>
      <c r="I34" s="121"/>
    </row>
    <row r="35" spans="2:10" x14ac:dyDescent="0.25">
      <c r="B35" s="107" t="s">
        <v>286</v>
      </c>
      <c r="C35" s="147">
        <f>C33+C34</f>
        <v>2957.3</v>
      </c>
      <c r="D35" s="109"/>
      <c r="E35" s="110"/>
      <c r="F35" s="110"/>
      <c r="G35" s="109"/>
      <c r="H35" s="110"/>
      <c r="I35" s="121"/>
    </row>
    <row r="36" spans="2:10" ht="16.5" customHeight="1" x14ac:dyDescent="0.25">
      <c r="B36" s="425" t="s">
        <v>323</v>
      </c>
      <c r="C36" s="425"/>
      <c r="D36" s="425"/>
      <c r="E36" s="425"/>
      <c r="F36" s="425"/>
      <c r="G36" s="425"/>
      <c r="H36" s="425"/>
      <c r="I36" s="425"/>
      <c r="J36" s="122"/>
    </row>
    <row r="37" spans="2:10" ht="15" customHeight="1" x14ac:dyDescent="0.25">
      <c r="B37" s="386"/>
      <c r="C37" s="386"/>
      <c r="D37" s="386"/>
      <c r="E37" s="386"/>
      <c r="F37" s="386"/>
      <c r="G37" s="386"/>
      <c r="H37" s="386"/>
      <c r="I37" s="386"/>
    </row>
    <row r="38" spans="2:10" ht="22.15" customHeight="1" x14ac:dyDescent="0.25">
      <c r="B38" s="386"/>
      <c r="C38" s="386"/>
      <c r="D38" s="386"/>
      <c r="E38" s="386"/>
      <c r="F38" s="386"/>
      <c r="G38" s="386"/>
      <c r="H38" s="386"/>
      <c r="I38" s="386"/>
    </row>
    <row r="39" spans="2:10" ht="15.75" customHeight="1" x14ac:dyDescent="0.25">
      <c r="B39" s="386"/>
      <c r="C39" s="386"/>
      <c r="D39" s="386"/>
      <c r="E39" s="386"/>
      <c r="F39" s="386"/>
      <c r="G39" s="386"/>
      <c r="H39" s="386"/>
      <c r="I39" s="386"/>
    </row>
    <row r="43" spans="2:10" ht="17.25" x14ac:dyDescent="0.25">
      <c r="B43" s="123"/>
      <c r="C43" s="124"/>
    </row>
    <row r="44" spans="2:10" ht="17.25" x14ac:dyDescent="0.25">
      <c r="B44" s="123"/>
      <c r="C44" s="124"/>
    </row>
    <row r="45" spans="2:10" ht="17.25" x14ac:dyDescent="0.25">
      <c r="B45" s="123"/>
      <c r="C45" s="124"/>
    </row>
    <row r="46" spans="2:10" ht="17.25" x14ac:dyDescent="0.25">
      <c r="B46" s="123"/>
      <c r="C46" s="124"/>
    </row>
  </sheetData>
  <mergeCells count="43">
    <mergeCell ref="E9:E10"/>
    <mergeCell ref="F9:F10"/>
    <mergeCell ref="G9:G10"/>
    <mergeCell ref="E12:E13"/>
    <mergeCell ref="F12:F13"/>
    <mergeCell ref="G12:G13"/>
    <mergeCell ref="B36:I39"/>
    <mergeCell ref="C15:C18"/>
    <mergeCell ref="C20:C22"/>
    <mergeCell ref="D31:D32"/>
    <mergeCell ref="E31:E32"/>
    <mergeCell ref="F31:F32"/>
    <mergeCell ref="G31:G32"/>
    <mergeCell ref="E25:E26"/>
    <mergeCell ref="F25:F26"/>
    <mergeCell ref="G25:G26"/>
    <mergeCell ref="E21:E22"/>
    <mergeCell ref="F21:F22"/>
    <mergeCell ref="G21:G22"/>
    <mergeCell ref="C31:C32"/>
    <mergeCell ref="B31:B32"/>
    <mergeCell ref="B24:B29"/>
    <mergeCell ref="I2:I4"/>
    <mergeCell ref="D2:D4"/>
    <mergeCell ref="E2:E4"/>
    <mergeCell ref="F2:F4"/>
    <mergeCell ref="G2:G4"/>
    <mergeCell ref="H2:H4"/>
    <mergeCell ref="C24:C29"/>
    <mergeCell ref="D24:D29"/>
    <mergeCell ref="D12:D13"/>
    <mergeCell ref="D15:D18"/>
    <mergeCell ref="D21:D22"/>
    <mergeCell ref="B20:B22"/>
    <mergeCell ref="B9:B10"/>
    <mergeCell ref="C9:C10"/>
    <mergeCell ref="D9:D10"/>
    <mergeCell ref="B5:B7"/>
    <mergeCell ref="C5:C7"/>
    <mergeCell ref="D6:D7"/>
    <mergeCell ref="B12:B13"/>
    <mergeCell ref="B15:B18"/>
    <mergeCell ref="C12:C13"/>
  </mergeCells>
  <printOptions horizontalCentered="1" verticalCentered="1"/>
  <pageMargins left="0.23622047244094491" right="0.23622047244094491" top="0.74803149606299213" bottom="0.74803149606299213" header="0.31496062992125984" footer="0.31496062992125984"/>
  <pageSetup paperSize="9" scale="6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EF2F1-97BA-4105-8286-AF2282678D1E}">
  <sheetPr>
    <tabColor theme="0" tint="-0.34998626667073579"/>
    <pageSetUpPr fitToPage="1"/>
  </sheetPr>
  <dimension ref="B1:P27"/>
  <sheetViews>
    <sheetView showGridLines="0" zoomScaleNormal="100" workbookViewId="0"/>
  </sheetViews>
  <sheetFormatPr defaultColWidth="8.7109375" defaultRowHeight="11.25" x14ac:dyDescent="0.2"/>
  <cols>
    <col min="1" max="1" width="2.85546875" style="2" customWidth="1"/>
    <col min="2" max="16384" width="8.7109375" style="2"/>
  </cols>
  <sheetData>
    <row r="1" spans="2:16" ht="12.75" x14ac:dyDescent="0.2">
      <c r="B1" s="3" t="s">
        <v>287</v>
      </c>
    </row>
    <row r="2" spans="2:16" x14ac:dyDescent="0.2">
      <c r="B2" s="395" t="s">
        <v>288</v>
      </c>
      <c r="C2" s="395"/>
      <c r="D2" s="395"/>
      <c r="E2" s="395"/>
      <c r="F2" s="395"/>
      <c r="G2" s="395"/>
      <c r="H2" s="395"/>
      <c r="I2" s="395"/>
      <c r="J2" s="395"/>
      <c r="K2" s="395"/>
      <c r="L2" s="395"/>
      <c r="M2" s="395"/>
      <c r="N2" s="395"/>
      <c r="O2" s="395"/>
      <c r="P2" s="395"/>
    </row>
    <row r="3" spans="2:16" x14ac:dyDescent="0.2">
      <c r="B3" s="395"/>
      <c r="C3" s="395"/>
      <c r="D3" s="395"/>
      <c r="E3" s="395"/>
      <c r="F3" s="395"/>
      <c r="G3" s="395"/>
      <c r="H3" s="395"/>
      <c r="I3" s="395"/>
      <c r="J3" s="395"/>
      <c r="K3" s="395"/>
      <c r="L3" s="395"/>
      <c r="M3" s="395"/>
      <c r="N3" s="395"/>
      <c r="O3" s="395"/>
      <c r="P3" s="395"/>
    </row>
    <row r="4" spans="2:16" x14ac:dyDescent="0.2">
      <c r="B4" s="395"/>
      <c r="C4" s="395"/>
      <c r="D4" s="395"/>
      <c r="E4" s="395"/>
      <c r="F4" s="395"/>
      <c r="G4" s="395"/>
      <c r="H4" s="395"/>
      <c r="I4" s="395"/>
      <c r="J4" s="395"/>
      <c r="K4" s="395"/>
      <c r="L4" s="395"/>
      <c r="M4" s="395"/>
      <c r="N4" s="395"/>
      <c r="O4" s="395"/>
      <c r="P4" s="395"/>
    </row>
    <row r="5" spans="2:16" x14ac:dyDescent="0.2">
      <c r="B5" s="395"/>
      <c r="C5" s="395"/>
      <c r="D5" s="395"/>
      <c r="E5" s="395"/>
      <c r="F5" s="395"/>
      <c r="G5" s="395"/>
      <c r="H5" s="395"/>
      <c r="I5" s="395"/>
      <c r="J5" s="395"/>
      <c r="K5" s="395"/>
      <c r="L5" s="395"/>
      <c r="M5" s="395"/>
      <c r="N5" s="395"/>
      <c r="O5" s="395"/>
      <c r="P5" s="395"/>
    </row>
    <row r="6" spans="2:16" x14ac:dyDescent="0.2">
      <c r="B6" s="395"/>
      <c r="C6" s="395"/>
      <c r="D6" s="395"/>
      <c r="E6" s="395"/>
      <c r="F6" s="395"/>
      <c r="G6" s="395"/>
      <c r="H6" s="395"/>
      <c r="I6" s="395"/>
      <c r="J6" s="395"/>
      <c r="K6" s="395"/>
      <c r="L6" s="395"/>
      <c r="M6" s="395"/>
      <c r="N6" s="395"/>
      <c r="O6" s="395"/>
      <c r="P6" s="395"/>
    </row>
    <row r="7" spans="2:16" x14ac:dyDescent="0.2">
      <c r="B7" s="395"/>
      <c r="C7" s="395"/>
      <c r="D7" s="395"/>
      <c r="E7" s="395"/>
      <c r="F7" s="395"/>
      <c r="G7" s="395"/>
      <c r="H7" s="395"/>
      <c r="I7" s="395"/>
      <c r="J7" s="395"/>
      <c r="K7" s="395"/>
      <c r="L7" s="395"/>
      <c r="M7" s="395"/>
      <c r="N7" s="395"/>
      <c r="O7" s="395"/>
      <c r="P7" s="395"/>
    </row>
    <row r="8" spans="2:16" x14ac:dyDescent="0.2">
      <c r="B8" s="395"/>
      <c r="C8" s="395"/>
      <c r="D8" s="395"/>
      <c r="E8" s="395"/>
      <c r="F8" s="395"/>
      <c r="G8" s="395"/>
      <c r="H8" s="395"/>
      <c r="I8" s="395"/>
      <c r="J8" s="395"/>
      <c r="K8" s="395"/>
      <c r="L8" s="395"/>
      <c r="M8" s="395"/>
      <c r="N8" s="395"/>
      <c r="O8" s="395"/>
      <c r="P8" s="395"/>
    </row>
    <row r="9" spans="2:16" x14ac:dyDescent="0.2">
      <c r="B9" s="395"/>
      <c r="C9" s="395"/>
      <c r="D9" s="395"/>
      <c r="E9" s="395"/>
      <c r="F9" s="395"/>
      <c r="G9" s="395"/>
      <c r="H9" s="395"/>
      <c r="I9" s="395"/>
      <c r="J9" s="395"/>
      <c r="K9" s="395"/>
      <c r="L9" s="395"/>
      <c r="M9" s="395"/>
      <c r="N9" s="395"/>
      <c r="O9" s="395"/>
      <c r="P9" s="395"/>
    </row>
    <row r="10" spans="2:16" x14ac:dyDescent="0.2">
      <c r="B10" s="395"/>
      <c r="C10" s="395"/>
      <c r="D10" s="395"/>
      <c r="E10" s="395"/>
      <c r="F10" s="395"/>
      <c r="G10" s="395"/>
      <c r="H10" s="395"/>
      <c r="I10" s="395"/>
      <c r="J10" s="395"/>
      <c r="K10" s="395"/>
      <c r="L10" s="395"/>
      <c r="M10" s="395"/>
      <c r="N10" s="395"/>
      <c r="O10" s="395"/>
      <c r="P10" s="395"/>
    </row>
    <row r="11" spans="2:16" x14ac:dyDescent="0.2">
      <c r="B11" s="395"/>
      <c r="C11" s="395"/>
      <c r="D11" s="395"/>
      <c r="E11" s="395"/>
      <c r="F11" s="395"/>
      <c r="G11" s="395"/>
      <c r="H11" s="395"/>
      <c r="I11" s="395"/>
      <c r="J11" s="395"/>
      <c r="K11" s="395"/>
      <c r="L11" s="395"/>
      <c r="M11" s="395"/>
      <c r="N11" s="395"/>
      <c r="O11" s="395"/>
      <c r="P11" s="395"/>
    </row>
    <row r="12" spans="2:16" x14ac:dyDescent="0.2">
      <c r="B12" s="395"/>
      <c r="C12" s="395"/>
      <c r="D12" s="395"/>
      <c r="E12" s="395"/>
      <c r="F12" s="395"/>
      <c r="G12" s="395"/>
      <c r="H12" s="395"/>
      <c r="I12" s="395"/>
      <c r="J12" s="395"/>
      <c r="K12" s="395"/>
      <c r="L12" s="395"/>
      <c r="M12" s="395"/>
      <c r="N12" s="395"/>
      <c r="O12" s="395"/>
      <c r="P12" s="395"/>
    </row>
    <row r="13" spans="2:16" x14ac:dyDescent="0.2">
      <c r="B13" s="395"/>
      <c r="C13" s="395"/>
      <c r="D13" s="395"/>
      <c r="E13" s="395"/>
      <c r="F13" s="395"/>
      <c r="G13" s="395"/>
      <c r="H13" s="395"/>
      <c r="I13" s="395"/>
      <c r="J13" s="395"/>
      <c r="K13" s="395"/>
      <c r="L13" s="395"/>
      <c r="M13" s="395"/>
      <c r="N13" s="395"/>
      <c r="O13" s="395"/>
      <c r="P13" s="395"/>
    </row>
    <row r="14" spans="2:16" x14ac:dyDescent="0.2">
      <c r="B14" s="395"/>
      <c r="C14" s="395"/>
      <c r="D14" s="395"/>
      <c r="E14" s="395"/>
      <c r="F14" s="395"/>
      <c r="G14" s="395"/>
      <c r="H14" s="395"/>
      <c r="I14" s="395"/>
      <c r="J14" s="395"/>
      <c r="K14" s="395"/>
      <c r="L14" s="395"/>
      <c r="M14" s="395"/>
      <c r="N14" s="395"/>
      <c r="O14" s="395"/>
      <c r="P14" s="395"/>
    </row>
    <row r="15" spans="2:16" x14ac:dyDescent="0.2">
      <c r="B15" s="395"/>
      <c r="C15" s="395"/>
      <c r="D15" s="395"/>
      <c r="E15" s="395"/>
      <c r="F15" s="395"/>
      <c r="G15" s="395"/>
      <c r="H15" s="395"/>
      <c r="I15" s="395"/>
      <c r="J15" s="395"/>
      <c r="K15" s="395"/>
      <c r="L15" s="395"/>
      <c r="M15" s="395"/>
      <c r="N15" s="395"/>
      <c r="O15" s="395"/>
      <c r="P15" s="395"/>
    </row>
    <row r="16" spans="2:16" x14ac:dyDescent="0.2">
      <c r="B16" s="395"/>
      <c r="C16" s="395"/>
      <c r="D16" s="395"/>
      <c r="E16" s="395"/>
      <c r="F16" s="395"/>
      <c r="G16" s="395"/>
      <c r="H16" s="395"/>
      <c r="I16" s="395"/>
      <c r="J16" s="395"/>
      <c r="K16" s="395"/>
      <c r="L16" s="395"/>
      <c r="M16" s="395"/>
      <c r="N16" s="395"/>
      <c r="O16" s="395"/>
      <c r="P16" s="395"/>
    </row>
    <row r="17" spans="2:16" x14ac:dyDescent="0.2">
      <c r="B17" s="395"/>
      <c r="C17" s="395"/>
      <c r="D17" s="395"/>
      <c r="E17" s="395"/>
      <c r="F17" s="395"/>
      <c r="G17" s="395"/>
      <c r="H17" s="395"/>
      <c r="I17" s="395"/>
      <c r="J17" s="395"/>
      <c r="K17" s="395"/>
      <c r="L17" s="395"/>
      <c r="M17" s="395"/>
      <c r="N17" s="395"/>
      <c r="O17" s="395"/>
      <c r="P17" s="395"/>
    </row>
    <row r="18" spans="2:16" x14ac:dyDescent="0.2">
      <c r="B18" s="395"/>
      <c r="C18" s="395"/>
      <c r="D18" s="395"/>
      <c r="E18" s="395"/>
      <c r="F18" s="395"/>
      <c r="G18" s="395"/>
      <c r="H18" s="395"/>
      <c r="I18" s="395"/>
      <c r="J18" s="395"/>
      <c r="K18" s="395"/>
      <c r="L18" s="395"/>
      <c r="M18" s="395"/>
      <c r="N18" s="395"/>
      <c r="O18" s="395"/>
      <c r="P18" s="395"/>
    </row>
    <row r="19" spans="2:16" x14ac:dyDescent="0.2">
      <c r="B19" s="395"/>
      <c r="C19" s="395"/>
      <c r="D19" s="395"/>
      <c r="E19" s="395"/>
      <c r="F19" s="395"/>
      <c r="G19" s="395"/>
      <c r="H19" s="395"/>
      <c r="I19" s="395"/>
      <c r="J19" s="395"/>
      <c r="K19" s="395"/>
      <c r="L19" s="395"/>
      <c r="M19" s="395"/>
      <c r="N19" s="395"/>
      <c r="O19" s="395"/>
      <c r="P19" s="395"/>
    </row>
    <row r="20" spans="2:16" x14ac:dyDescent="0.2">
      <c r="B20" s="395"/>
      <c r="C20" s="395"/>
      <c r="D20" s="395"/>
      <c r="E20" s="395"/>
      <c r="F20" s="395"/>
      <c r="G20" s="395"/>
      <c r="H20" s="395"/>
      <c r="I20" s="395"/>
      <c r="J20" s="395"/>
      <c r="K20" s="395"/>
      <c r="L20" s="395"/>
      <c r="M20" s="395"/>
      <c r="N20" s="395"/>
      <c r="O20" s="395"/>
      <c r="P20" s="395"/>
    </row>
    <row r="21" spans="2:16" x14ac:dyDescent="0.2">
      <c r="B21" s="395"/>
      <c r="C21" s="395"/>
      <c r="D21" s="395"/>
      <c r="E21" s="395"/>
      <c r="F21" s="395"/>
      <c r="G21" s="395"/>
      <c r="H21" s="395"/>
      <c r="I21" s="395"/>
      <c r="J21" s="395"/>
      <c r="K21" s="395"/>
      <c r="L21" s="395"/>
      <c r="M21" s="395"/>
      <c r="N21" s="395"/>
      <c r="O21" s="395"/>
      <c r="P21" s="395"/>
    </row>
    <row r="22" spans="2:16" x14ac:dyDescent="0.2">
      <c r="B22" s="395"/>
      <c r="C22" s="395"/>
      <c r="D22" s="395"/>
      <c r="E22" s="395"/>
      <c r="F22" s="395"/>
      <c r="G22" s="395"/>
      <c r="H22" s="395"/>
      <c r="I22" s="395"/>
      <c r="J22" s="395"/>
      <c r="K22" s="395"/>
      <c r="L22" s="395"/>
      <c r="M22" s="395"/>
      <c r="N22" s="395"/>
      <c r="O22" s="395"/>
      <c r="P22" s="395"/>
    </row>
    <row r="23" spans="2:16" x14ac:dyDescent="0.2">
      <c r="B23" s="395"/>
      <c r="C23" s="395"/>
      <c r="D23" s="395"/>
      <c r="E23" s="395"/>
      <c r="F23" s="395"/>
      <c r="G23" s="395"/>
      <c r="H23" s="395"/>
      <c r="I23" s="395"/>
      <c r="J23" s="395"/>
      <c r="K23" s="395"/>
      <c r="L23" s="395"/>
      <c r="M23" s="395"/>
      <c r="N23" s="395"/>
      <c r="O23" s="395"/>
      <c r="P23" s="395"/>
    </row>
    <row r="24" spans="2:16" x14ac:dyDescent="0.2">
      <c r="B24" s="395"/>
      <c r="C24" s="395"/>
      <c r="D24" s="395"/>
      <c r="E24" s="395"/>
      <c r="F24" s="395"/>
      <c r="G24" s="395"/>
      <c r="H24" s="395"/>
      <c r="I24" s="395"/>
      <c r="J24" s="395"/>
      <c r="K24" s="395"/>
      <c r="L24" s="395"/>
      <c r="M24" s="395"/>
      <c r="N24" s="395"/>
      <c r="O24" s="395"/>
      <c r="P24" s="395"/>
    </row>
    <row r="25" spans="2:16" x14ac:dyDescent="0.2">
      <c r="B25" s="395"/>
      <c r="C25" s="395"/>
      <c r="D25" s="395"/>
      <c r="E25" s="395"/>
      <c r="F25" s="395"/>
      <c r="G25" s="395"/>
      <c r="H25" s="395"/>
      <c r="I25" s="395"/>
      <c r="J25" s="395"/>
      <c r="K25" s="395"/>
      <c r="L25" s="395"/>
      <c r="M25" s="395"/>
      <c r="N25" s="395"/>
      <c r="O25" s="395"/>
      <c r="P25" s="395"/>
    </row>
    <row r="26" spans="2:16" x14ac:dyDescent="0.2">
      <c r="B26" s="395"/>
      <c r="C26" s="395"/>
      <c r="D26" s="395"/>
      <c r="E26" s="395"/>
      <c r="F26" s="395"/>
      <c r="G26" s="395"/>
      <c r="H26" s="395"/>
      <c r="I26" s="395"/>
      <c r="J26" s="395"/>
      <c r="K26" s="395"/>
      <c r="L26" s="395"/>
      <c r="M26" s="395"/>
      <c r="N26" s="395"/>
      <c r="O26" s="395"/>
      <c r="P26" s="395"/>
    </row>
    <row r="27" spans="2:16" x14ac:dyDescent="0.2">
      <c r="B27" s="395"/>
      <c r="C27" s="395"/>
      <c r="D27" s="395"/>
      <c r="E27" s="395"/>
      <c r="F27" s="395"/>
      <c r="G27" s="395"/>
      <c r="H27" s="395"/>
      <c r="I27" s="395"/>
      <c r="J27" s="395"/>
      <c r="K27" s="395"/>
      <c r="L27" s="395"/>
      <c r="M27" s="395"/>
      <c r="N27" s="395"/>
      <c r="O27" s="395"/>
      <c r="P27" s="395"/>
    </row>
  </sheetData>
  <mergeCells count="1">
    <mergeCell ref="B2:P27"/>
  </mergeCells>
  <printOptions horizontalCentered="1" verticalCentered="1"/>
  <pageMargins left="0.23622047244094491" right="0.23622047244094491"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B7097-29AF-4E87-B3B5-7BCA688C99A4}">
  <sheetPr>
    <tabColor theme="4"/>
    <pageSetUpPr fitToPage="1"/>
  </sheetPr>
  <dimension ref="B2:N25"/>
  <sheetViews>
    <sheetView showGridLines="0" zoomScaleNormal="100" zoomScaleSheetLayoutView="100" workbookViewId="0"/>
  </sheetViews>
  <sheetFormatPr defaultRowHeight="15" x14ac:dyDescent="0.25"/>
  <cols>
    <col min="1" max="1" width="1.85546875" customWidth="1"/>
    <col min="2" max="2" width="16.85546875" customWidth="1"/>
  </cols>
  <sheetData>
    <row r="2" spans="2:2" x14ac:dyDescent="0.25">
      <c r="B2" s="270" t="s">
        <v>0</v>
      </c>
    </row>
    <row r="6" spans="2:2" ht="36" x14ac:dyDescent="0.55000000000000004">
      <c r="B6" s="272" t="s">
        <v>3</v>
      </c>
    </row>
    <row r="13" spans="2:2" ht="18.75" x14ac:dyDescent="0.3">
      <c r="B13" s="148"/>
    </row>
    <row r="17" spans="2:14" x14ac:dyDescent="0.25">
      <c r="B17" s="149"/>
    </row>
    <row r="24" spans="2:14" x14ac:dyDescent="0.25">
      <c r="B24" s="150"/>
      <c r="C24" s="150"/>
      <c r="D24" s="150"/>
      <c r="E24" s="150"/>
      <c r="F24" s="150"/>
      <c r="G24" s="150"/>
      <c r="H24" s="150"/>
      <c r="I24" s="150"/>
      <c r="J24" s="150"/>
      <c r="K24" s="150"/>
      <c r="L24" s="150"/>
      <c r="M24" s="150"/>
      <c r="N24" s="150"/>
    </row>
    <row r="25" spans="2:14" x14ac:dyDescent="0.25">
      <c r="B25" s="151" t="s">
        <v>2</v>
      </c>
    </row>
  </sheetData>
  <printOptions horizontalCentered="1" verticalCentered="1"/>
  <pageMargins left="0.23622047244094491" right="0.23622047244094491"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4DE47-74DC-4127-81BA-F8AA6889ABAA}">
  <sheetPr>
    <pageSetUpPr fitToPage="1"/>
  </sheetPr>
  <dimension ref="A1:H33"/>
  <sheetViews>
    <sheetView showGridLines="0" zoomScaleNormal="100" workbookViewId="0"/>
  </sheetViews>
  <sheetFormatPr defaultColWidth="9.140625" defaultRowHeight="12.75" x14ac:dyDescent="0.2"/>
  <cols>
    <col min="1" max="1" width="2.85546875" style="1" customWidth="1"/>
    <col min="2" max="2" width="35.5703125" style="1" customWidth="1"/>
    <col min="3" max="3" width="10.140625" style="1" customWidth="1"/>
    <col min="4" max="5" width="9.5703125" style="1" customWidth="1"/>
    <col min="6" max="16384" width="9.140625" style="1"/>
  </cols>
  <sheetData>
    <row r="1" spans="1:8" ht="15" x14ac:dyDescent="0.2">
      <c r="B1" s="276" t="s">
        <v>4</v>
      </c>
    </row>
    <row r="2" spans="1:8" ht="21" customHeight="1" x14ac:dyDescent="0.2">
      <c r="A2" s="8"/>
      <c r="B2" s="363" t="s">
        <v>5</v>
      </c>
      <c r="C2" s="273"/>
      <c r="D2" s="361" t="s">
        <v>310</v>
      </c>
      <c r="E2" s="362"/>
    </row>
    <row r="3" spans="1:8" x14ac:dyDescent="0.2">
      <c r="A3" s="8"/>
      <c r="B3" s="363"/>
      <c r="C3" s="274" t="s">
        <v>6</v>
      </c>
      <c r="D3" s="274" t="s">
        <v>7</v>
      </c>
      <c r="E3" s="275" t="s">
        <v>8</v>
      </c>
    </row>
    <row r="4" spans="1:8" x14ac:dyDescent="0.2">
      <c r="A4" s="8"/>
      <c r="B4" s="12" t="s">
        <v>10</v>
      </c>
      <c r="C4" s="13" t="s">
        <v>27</v>
      </c>
      <c r="D4" s="14">
        <v>31.000000000000004</v>
      </c>
      <c r="E4" s="316">
        <v>40.6937</v>
      </c>
      <c r="G4" s="6"/>
      <c r="H4" s="6"/>
    </row>
    <row r="5" spans="1:8" x14ac:dyDescent="0.2">
      <c r="A5" s="8"/>
      <c r="B5" s="12" t="s">
        <v>327</v>
      </c>
      <c r="C5" s="13" t="s">
        <v>9</v>
      </c>
      <c r="D5" s="14">
        <v>731.77427</v>
      </c>
      <c r="E5" s="316">
        <v>796.86317795599996</v>
      </c>
      <c r="G5" s="144"/>
      <c r="H5" s="6"/>
    </row>
    <row r="6" spans="1:8" x14ac:dyDescent="0.2">
      <c r="A6" s="8"/>
      <c r="B6" s="9" t="s">
        <v>11</v>
      </c>
      <c r="C6" s="10" t="s">
        <v>12</v>
      </c>
      <c r="D6" s="11" t="s">
        <v>13</v>
      </c>
      <c r="E6" s="315">
        <v>1543</v>
      </c>
    </row>
    <row r="7" spans="1:8" x14ac:dyDescent="0.2">
      <c r="A7" s="8"/>
      <c r="B7" s="9" t="s">
        <v>14</v>
      </c>
      <c r="C7" s="10" t="s">
        <v>15</v>
      </c>
      <c r="D7" s="11">
        <v>550</v>
      </c>
      <c r="E7" s="315">
        <v>550</v>
      </c>
      <c r="G7" s="144"/>
    </row>
    <row r="8" spans="1:8" x14ac:dyDescent="0.2">
      <c r="A8" s="8"/>
      <c r="B8" s="12" t="s">
        <v>16</v>
      </c>
      <c r="C8" s="13" t="s">
        <v>15</v>
      </c>
      <c r="D8" s="14" t="s">
        <v>13</v>
      </c>
      <c r="E8" s="316">
        <f>SUM(E6:E7)</f>
        <v>2093</v>
      </c>
    </row>
    <row r="9" spans="1:8" x14ac:dyDescent="0.2">
      <c r="A9" s="8"/>
      <c r="B9" s="12" t="s">
        <v>50</v>
      </c>
      <c r="C9" s="13" t="s">
        <v>24</v>
      </c>
      <c r="D9" s="11">
        <v>38</v>
      </c>
      <c r="E9" s="316">
        <v>25.346</v>
      </c>
    </row>
    <row r="10" spans="1:8" x14ac:dyDescent="0.2">
      <c r="B10" s="27" t="s">
        <v>18</v>
      </c>
      <c r="C10" s="28"/>
      <c r="D10" s="29"/>
      <c r="E10" s="317">
        <f>SUM(E9,E8,E4,E5)</f>
        <v>2955.9028779559999</v>
      </c>
    </row>
    <row r="11" spans="1:8" x14ac:dyDescent="0.2">
      <c r="A11" s="8"/>
      <c r="B11" s="12" t="s">
        <v>19</v>
      </c>
      <c r="C11" s="13" t="s">
        <v>15</v>
      </c>
      <c r="D11" s="14">
        <v>291.868853</v>
      </c>
      <c r="E11" s="316">
        <v>291.868853</v>
      </c>
    </row>
    <row r="12" spans="1:8" x14ac:dyDescent="0.2">
      <c r="A12" s="8"/>
      <c r="B12" s="9" t="s">
        <v>20</v>
      </c>
      <c r="C12" s="10" t="s">
        <v>12</v>
      </c>
      <c r="D12" s="11" t="s">
        <v>13</v>
      </c>
      <c r="E12" s="315">
        <v>2587</v>
      </c>
    </row>
    <row r="13" spans="1:8" x14ac:dyDescent="0.2">
      <c r="A13" s="8"/>
      <c r="B13" s="9" t="s">
        <v>14</v>
      </c>
      <c r="C13" s="10" t="s">
        <v>12</v>
      </c>
      <c r="D13" s="11" t="s">
        <v>13</v>
      </c>
      <c r="E13" s="315">
        <v>2079</v>
      </c>
    </row>
    <row r="14" spans="1:8" x14ac:dyDescent="0.2">
      <c r="A14" s="8"/>
      <c r="B14" s="12" t="s">
        <v>21</v>
      </c>
      <c r="C14" s="13" t="s">
        <v>12</v>
      </c>
      <c r="D14" s="14" t="s">
        <v>22</v>
      </c>
      <c r="E14" s="316">
        <f>SUM(E12:E13)</f>
        <v>4666</v>
      </c>
    </row>
    <row r="15" spans="1:8" x14ac:dyDescent="0.2">
      <c r="B15" s="26" t="s">
        <v>23</v>
      </c>
      <c r="C15" s="16" t="s">
        <v>24</v>
      </c>
      <c r="D15" s="17">
        <v>1</v>
      </c>
      <c r="E15" s="318">
        <v>1</v>
      </c>
      <c r="G15" s="144"/>
    </row>
    <row r="16" spans="1:8" x14ac:dyDescent="0.2">
      <c r="B16" s="27" t="s">
        <v>25</v>
      </c>
      <c r="C16" s="28"/>
      <c r="D16" s="29"/>
      <c r="E16" s="317">
        <f>SUM(E15,E14,E11)</f>
        <v>4958.8688529999999</v>
      </c>
    </row>
    <row r="17" spans="1:7" x14ac:dyDescent="0.2">
      <c r="B17" s="23" t="s">
        <v>237</v>
      </c>
      <c r="C17" s="10" t="s">
        <v>9</v>
      </c>
      <c r="D17" s="11">
        <v>100</v>
      </c>
      <c r="E17" s="319">
        <v>111</v>
      </c>
      <c r="G17" s="144"/>
    </row>
    <row r="18" spans="1:7" x14ac:dyDescent="0.2">
      <c r="B18" s="23" t="s">
        <v>14</v>
      </c>
      <c r="C18" s="10" t="s">
        <v>15</v>
      </c>
      <c r="D18" s="11">
        <v>30</v>
      </c>
      <c r="E18" s="319">
        <v>30</v>
      </c>
      <c r="G18" s="144"/>
    </row>
    <row r="19" spans="1:7" x14ac:dyDescent="0.2">
      <c r="B19" s="146" t="s">
        <v>29</v>
      </c>
      <c r="C19" s="13" t="s">
        <v>12</v>
      </c>
      <c r="D19" s="14" t="s">
        <v>22</v>
      </c>
      <c r="E19" s="318">
        <f>SUM(E17:E18)</f>
        <v>141</v>
      </c>
      <c r="G19" s="144"/>
    </row>
    <row r="20" spans="1:7" x14ac:dyDescent="0.2">
      <c r="B20" s="23" t="s">
        <v>30</v>
      </c>
      <c r="C20" s="10" t="s">
        <v>9</v>
      </c>
      <c r="D20" s="11">
        <v>403.95</v>
      </c>
      <c r="E20" s="319">
        <v>440.73586999999998</v>
      </c>
      <c r="G20" s="144"/>
    </row>
    <row r="21" spans="1:7" x14ac:dyDescent="0.2">
      <c r="A21" s="8"/>
      <c r="B21" s="9" t="s">
        <v>14</v>
      </c>
      <c r="C21" s="10" t="s">
        <v>9</v>
      </c>
      <c r="D21" s="11">
        <v>268</v>
      </c>
      <c r="E21" s="315">
        <v>289</v>
      </c>
    </row>
    <row r="22" spans="1:7" x14ac:dyDescent="0.2">
      <c r="B22" s="146" t="s">
        <v>31</v>
      </c>
      <c r="C22" s="13" t="s">
        <v>9</v>
      </c>
      <c r="D22" s="17">
        <f>SUM(D20:D21)</f>
        <v>671.95</v>
      </c>
      <c r="E22" s="318">
        <f>SUM(E20:E21)</f>
        <v>729.73586999999998</v>
      </c>
      <c r="G22" s="144"/>
    </row>
    <row r="23" spans="1:7" x14ac:dyDescent="0.2">
      <c r="B23" s="27" t="s">
        <v>32</v>
      </c>
      <c r="C23" s="28"/>
      <c r="D23" s="29"/>
      <c r="E23" s="317">
        <f>SUM(E22,E19)-1</f>
        <v>869.73586999999998</v>
      </c>
    </row>
    <row r="24" spans="1:7" x14ac:dyDescent="0.2">
      <c r="B24" s="26" t="s">
        <v>33</v>
      </c>
      <c r="C24" s="16" t="s">
        <v>15</v>
      </c>
      <c r="D24" s="17">
        <v>361.19700257</v>
      </c>
      <c r="E24" s="318">
        <v>361.19700257</v>
      </c>
      <c r="G24" s="144"/>
    </row>
    <row r="25" spans="1:7" x14ac:dyDescent="0.2">
      <c r="B25" s="26" t="s">
        <v>34</v>
      </c>
      <c r="C25" s="16" t="s">
        <v>9</v>
      </c>
      <c r="D25" s="17">
        <v>371.32051272000001</v>
      </c>
      <c r="E25" s="318">
        <v>401.99158707067204</v>
      </c>
      <c r="G25" s="144"/>
    </row>
    <row r="26" spans="1:7" x14ac:dyDescent="0.2">
      <c r="B26" s="23" t="s">
        <v>35</v>
      </c>
      <c r="C26" s="24" t="s">
        <v>15</v>
      </c>
      <c r="D26" s="25">
        <v>131.27394077161384</v>
      </c>
      <c r="E26" s="319">
        <v>131.27394077161384</v>
      </c>
      <c r="G26" s="144"/>
    </row>
    <row r="27" spans="1:7" x14ac:dyDescent="0.2">
      <c r="B27" s="23" t="s">
        <v>36</v>
      </c>
      <c r="C27" s="24" t="s">
        <v>9</v>
      </c>
      <c r="D27" s="25">
        <v>116.03442572000002</v>
      </c>
      <c r="E27" s="319">
        <v>124.27753822742699</v>
      </c>
      <c r="G27" s="144"/>
    </row>
    <row r="28" spans="1:7" x14ac:dyDescent="0.2">
      <c r="B28" s="23" t="s">
        <v>37</v>
      </c>
      <c r="C28" s="24" t="s">
        <v>27</v>
      </c>
      <c r="D28" s="25">
        <v>23</v>
      </c>
      <c r="E28" s="319">
        <v>29</v>
      </c>
      <c r="G28" s="144"/>
    </row>
    <row r="29" spans="1:7" x14ac:dyDescent="0.2">
      <c r="B29" s="23" t="s">
        <v>38</v>
      </c>
      <c r="C29" s="24" t="s">
        <v>9</v>
      </c>
      <c r="D29" s="25">
        <v>158.73603171000002</v>
      </c>
      <c r="E29" s="319">
        <v>176.54192535908501</v>
      </c>
      <c r="G29" s="144"/>
    </row>
    <row r="30" spans="1:7" x14ac:dyDescent="0.2">
      <c r="B30" s="23" t="s">
        <v>39</v>
      </c>
      <c r="C30" s="24" t="s">
        <v>15</v>
      </c>
      <c r="D30" s="25">
        <v>34.058862890228141</v>
      </c>
      <c r="E30" s="319">
        <v>34.058862890228141</v>
      </c>
      <c r="G30" s="144"/>
    </row>
    <row r="31" spans="1:7" x14ac:dyDescent="0.2">
      <c r="B31" s="143" t="s">
        <v>40</v>
      </c>
      <c r="C31" s="18" t="s">
        <v>12</v>
      </c>
      <c r="D31" s="19" t="s">
        <v>22</v>
      </c>
      <c r="E31" s="320">
        <f>SUM(E26:E30)</f>
        <v>495.15226724835395</v>
      </c>
    </row>
    <row r="32" spans="1:7" x14ac:dyDescent="0.2">
      <c r="B32" s="20" t="s">
        <v>41</v>
      </c>
      <c r="C32" s="21"/>
      <c r="D32" s="22"/>
      <c r="E32" s="7">
        <f>SUM(E31,E25,E24)+1</f>
        <v>1259.3408568890259</v>
      </c>
    </row>
    <row r="33" spans="2:5" x14ac:dyDescent="0.2">
      <c r="B33" s="277" t="s">
        <v>42</v>
      </c>
      <c r="C33" s="278"/>
      <c r="D33" s="279"/>
      <c r="E33" s="280">
        <f>SUM(E32,E23,E16,E10)</f>
        <v>10043.848457845026</v>
      </c>
    </row>
  </sheetData>
  <mergeCells count="2">
    <mergeCell ref="D2:E2"/>
    <mergeCell ref="B2:B3"/>
  </mergeCells>
  <printOptions horizontalCentered="1" verticalCentered="1"/>
  <pageMargins left="0.23622047244094491" right="0.23622047244094491" top="0.74803149606299213" bottom="0.74803149606299213" header="0.31496062992125984" footer="0.31496062992125984"/>
  <pageSetup paperSize="9" orientation="landscape" r:id="rId1"/>
  <ignoredErrors>
    <ignoredError sqref="E31 E8:E15"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98507-03F4-48E0-A46A-33153309104A}">
  <sheetPr>
    <pageSetUpPr fitToPage="1"/>
  </sheetPr>
  <dimension ref="B1:G45"/>
  <sheetViews>
    <sheetView showGridLines="0" zoomScaleNormal="100" workbookViewId="0"/>
  </sheetViews>
  <sheetFormatPr defaultColWidth="9.140625" defaultRowHeight="12.75" x14ac:dyDescent="0.2"/>
  <cols>
    <col min="1" max="1" width="2.7109375" style="1" customWidth="1"/>
    <col min="2" max="2" width="35.5703125" style="1" customWidth="1"/>
    <col min="3" max="3" width="10.140625" style="1" customWidth="1"/>
    <col min="4" max="5" width="9.5703125" style="1" customWidth="1"/>
    <col min="6" max="16384" width="9.140625" style="1"/>
  </cols>
  <sheetData>
    <row r="1" spans="2:7" ht="15" x14ac:dyDescent="0.2">
      <c r="B1" s="276" t="s">
        <v>43</v>
      </c>
    </row>
    <row r="2" spans="2:7" ht="28.5" customHeight="1" x14ac:dyDescent="0.2">
      <c r="B2" s="363" t="s">
        <v>5</v>
      </c>
      <c r="C2" s="273"/>
      <c r="D2" s="361" t="s">
        <v>311</v>
      </c>
      <c r="E2" s="362"/>
    </row>
    <row r="3" spans="2:7" ht="22.5" customHeight="1" x14ac:dyDescent="0.2">
      <c r="B3" s="363"/>
      <c r="C3" s="274" t="s">
        <v>6</v>
      </c>
      <c r="D3" s="274" t="s">
        <v>7</v>
      </c>
      <c r="E3" s="274" t="s">
        <v>8</v>
      </c>
    </row>
    <row r="4" spans="2:7" x14ac:dyDescent="0.2">
      <c r="B4" s="31" t="s">
        <v>44</v>
      </c>
      <c r="C4" s="10" t="s">
        <v>9</v>
      </c>
      <c r="D4" s="11">
        <v>2265.2284028300001</v>
      </c>
      <c r="E4" s="32">
        <v>2457.6778973666337</v>
      </c>
      <c r="G4" s="145"/>
    </row>
    <row r="5" spans="2:7" x14ac:dyDescent="0.2">
      <c r="B5" s="31" t="s">
        <v>14</v>
      </c>
      <c r="C5" s="10" t="s">
        <v>12</v>
      </c>
      <c r="D5" s="11" t="s">
        <v>53</v>
      </c>
      <c r="E5" s="32">
        <v>128</v>
      </c>
      <c r="G5" s="145"/>
    </row>
    <row r="6" spans="2:7" x14ac:dyDescent="0.2">
      <c r="B6" s="33" t="s">
        <v>10</v>
      </c>
      <c r="C6" s="13" t="s">
        <v>12</v>
      </c>
      <c r="D6" s="14" t="s">
        <v>53</v>
      </c>
      <c r="E6" s="34">
        <f>SUM(E4:E5)</f>
        <v>2585.6778973666337</v>
      </c>
      <c r="G6" s="145"/>
    </row>
    <row r="7" spans="2:7" x14ac:dyDescent="0.2">
      <c r="B7" s="31" t="s">
        <v>328</v>
      </c>
      <c r="C7" s="10" t="s">
        <v>9</v>
      </c>
      <c r="D7" s="11">
        <v>40</v>
      </c>
      <c r="E7" s="32">
        <v>43</v>
      </c>
      <c r="G7" s="145"/>
    </row>
    <row r="8" spans="2:7" x14ac:dyDescent="0.2">
      <c r="B8" s="31" t="s">
        <v>329</v>
      </c>
      <c r="C8" s="10" t="s">
        <v>9</v>
      </c>
      <c r="D8" s="11">
        <v>365</v>
      </c>
      <c r="E8" s="32">
        <v>398</v>
      </c>
      <c r="G8" s="145"/>
    </row>
    <row r="9" spans="2:7" x14ac:dyDescent="0.2">
      <c r="B9" s="33" t="s">
        <v>327</v>
      </c>
      <c r="C9" s="13" t="s">
        <v>9</v>
      </c>
      <c r="D9" s="14">
        <f>SUM(D7:D8)</f>
        <v>405</v>
      </c>
      <c r="E9" s="34">
        <f>SUM(E7:E8)</f>
        <v>441</v>
      </c>
      <c r="G9" s="145"/>
    </row>
    <row r="10" spans="2:7" x14ac:dyDescent="0.2">
      <c r="B10" s="31" t="s">
        <v>45</v>
      </c>
      <c r="C10" s="10" t="s">
        <v>15</v>
      </c>
      <c r="D10" s="11">
        <v>413.30430521999995</v>
      </c>
      <c r="E10" s="32">
        <v>413.30430521999995</v>
      </c>
      <c r="G10" s="145"/>
    </row>
    <row r="11" spans="2:7" x14ac:dyDescent="0.2">
      <c r="B11" s="31" t="s">
        <v>11</v>
      </c>
      <c r="C11" s="10" t="s">
        <v>12</v>
      </c>
      <c r="D11" s="11" t="s">
        <v>53</v>
      </c>
      <c r="E11" s="32">
        <v>1481</v>
      </c>
      <c r="G11" s="145"/>
    </row>
    <row r="12" spans="2:7" x14ac:dyDescent="0.2">
      <c r="B12" s="31" t="s">
        <v>46</v>
      </c>
      <c r="C12" s="10" t="s">
        <v>15</v>
      </c>
      <c r="D12" s="11">
        <v>521</v>
      </c>
      <c r="E12" s="32">
        <v>521</v>
      </c>
      <c r="G12" s="145"/>
    </row>
    <row r="13" spans="2:7" x14ac:dyDescent="0.2">
      <c r="B13" s="33" t="s">
        <v>16</v>
      </c>
      <c r="C13" s="13" t="s">
        <v>12</v>
      </c>
      <c r="D13" s="14" t="s">
        <v>53</v>
      </c>
      <c r="E13" s="34">
        <f>SUM(E10:E12)</f>
        <v>2415.3043052200001</v>
      </c>
      <c r="G13" s="145"/>
    </row>
    <row r="14" spans="2:7" x14ac:dyDescent="0.2">
      <c r="B14" s="23" t="s">
        <v>47</v>
      </c>
      <c r="C14" s="24" t="s">
        <v>9</v>
      </c>
      <c r="D14" s="15">
        <v>50</v>
      </c>
      <c r="E14" s="30">
        <v>55.427296655616004</v>
      </c>
      <c r="G14" s="145"/>
    </row>
    <row r="15" spans="2:7" x14ac:dyDescent="0.2">
      <c r="B15" s="33" t="s">
        <v>48</v>
      </c>
      <c r="C15" s="13" t="s">
        <v>9</v>
      </c>
      <c r="D15" s="14">
        <f>D14</f>
        <v>50</v>
      </c>
      <c r="E15" s="34">
        <f>E14</f>
        <v>55.427296655616004</v>
      </c>
      <c r="G15" s="145"/>
    </row>
    <row r="16" spans="2:7" x14ac:dyDescent="0.2">
      <c r="B16" s="31" t="s">
        <v>49</v>
      </c>
      <c r="C16" s="10" t="s">
        <v>15</v>
      </c>
      <c r="D16" s="11">
        <v>179.005956</v>
      </c>
      <c r="E16" s="32">
        <v>179.005956</v>
      </c>
      <c r="G16" s="145"/>
    </row>
    <row r="17" spans="2:7" x14ac:dyDescent="0.2">
      <c r="B17" s="31" t="s">
        <v>14</v>
      </c>
      <c r="C17" s="10" t="s">
        <v>24</v>
      </c>
      <c r="D17" s="11">
        <v>37.24</v>
      </c>
      <c r="E17" s="32">
        <v>24.839079999999999</v>
      </c>
      <c r="G17" s="145"/>
    </row>
    <row r="18" spans="2:7" x14ac:dyDescent="0.2">
      <c r="B18" s="33" t="s">
        <v>50</v>
      </c>
      <c r="C18" s="13" t="s">
        <v>12</v>
      </c>
      <c r="D18" s="14" t="s">
        <v>22</v>
      </c>
      <c r="E18" s="34">
        <f>SUM(E16:E17)</f>
        <v>203.84503599999999</v>
      </c>
      <c r="G18" s="145"/>
    </row>
    <row r="19" spans="2:7" x14ac:dyDescent="0.2">
      <c r="B19" s="31" t="s">
        <v>17</v>
      </c>
      <c r="C19" s="10" t="s">
        <v>15</v>
      </c>
      <c r="D19" s="11">
        <v>14</v>
      </c>
      <c r="E19" s="32">
        <v>14</v>
      </c>
      <c r="G19" s="145"/>
    </row>
    <row r="20" spans="2:7" x14ac:dyDescent="0.2">
      <c r="B20" s="31" t="s">
        <v>14</v>
      </c>
      <c r="C20" s="10" t="s">
        <v>12</v>
      </c>
      <c r="D20" s="11" t="s">
        <v>53</v>
      </c>
      <c r="E20" s="32">
        <v>17</v>
      </c>
      <c r="G20" s="145"/>
    </row>
    <row r="21" spans="2:7" x14ac:dyDescent="0.2">
      <c r="B21" s="33" t="s">
        <v>17</v>
      </c>
      <c r="C21" s="13" t="s">
        <v>15</v>
      </c>
      <c r="D21" s="14">
        <v>247</v>
      </c>
      <c r="E21" s="34">
        <f>SUM(E19:E20)</f>
        <v>31</v>
      </c>
      <c r="G21" s="145"/>
    </row>
    <row r="22" spans="2:7" x14ac:dyDescent="0.2">
      <c r="B22" s="35" t="s">
        <v>51</v>
      </c>
      <c r="C22" s="4"/>
      <c r="D22" s="5"/>
      <c r="E22" s="7">
        <f>SUM(E21,E18,E15,E13,E6,E9)</f>
        <v>5732.2545352422494</v>
      </c>
      <c r="G22" s="145"/>
    </row>
    <row r="23" spans="2:7" x14ac:dyDescent="0.2">
      <c r="B23" s="31" t="s">
        <v>52</v>
      </c>
      <c r="C23" s="10" t="s">
        <v>12</v>
      </c>
      <c r="D23" s="11" t="s">
        <v>53</v>
      </c>
      <c r="E23" s="32">
        <v>68</v>
      </c>
      <c r="G23" s="145"/>
    </row>
    <row r="24" spans="2:7" x14ac:dyDescent="0.2">
      <c r="B24" s="31" t="s">
        <v>20</v>
      </c>
      <c r="C24" s="10" t="s">
        <v>12</v>
      </c>
      <c r="D24" s="11" t="s">
        <v>53</v>
      </c>
      <c r="E24" s="32">
        <v>728</v>
      </c>
      <c r="G24" s="145"/>
    </row>
    <row r="25" spans="2:7" x14ac:dyDescent="0.2">
      <c r="B25" s="31" t="s">
        <v>14</v>
      </c>
      <c r="C25" s="10" t="s">
        <v>12</v>
      </c>
      <c r="D25" s="11" t="s">
        <v>13</v>
      </c>
      <c r="E25" s="32">
        <v>515</v>
      </c>
      <c r="G25" s="145"/>
    </row>
    <row r="26" spans="2:7" x14ac:dyDescent="0.2">
      <c r="B26" s="33" t="s">
        <v>21</v>
      </c>
      <c r="C26" s="13" t="s">
        <v>12</v>
      </c>
      <c r="D26" s="14" t="s">
        <v>22</v>
      </c>
      <c r="E26" s="34">
        <f>SUM(E23:E25)</f>
        <v>1311</v>
      </c>
      <c r="G26" s="145"/>
    </row>
    <row r="27" spans="2:7" x14ac:dyDescent="0.2">
      <c r="B27" s="31" t="s">
        <v>330</v>
      </c>
      <c r="C27" s="10" t="s">
        <v>15</v>
      </c>
      <c r="D27" s="11">
        <v>16.82443516</v>
      </c>
      <c r="E27" s="32">
        <v>16.82443516</v>
      </c>
      <c r="G27" s="145"/>
    </row>
    <row r="28" spans="2:7" x14ac:dyDescent="0.2">
      <c r="B28" s="31" t="s">
        <v>331</v>
      </c>
      <c r="C28" s="10" t="s">
        <v>15</v>
      </c>
      <c r="D28" s="11">
        <v>243.24980865999999</v>
      </c>
      <c r="E28" s="32">
        <v>243.24980865999999</v>
      </c>
      <c r="G28" s="145"/>
    </row>
    <row r="29" spans="2:7" x14ac:dyDescent="0.2">
      <c r="B29" s="33" t="s">
        <v>19</v>
      </c>
      <c r="C29" s="13" t="s">
        <v>15</v>
      </c>
      <c r="D29" s="14">
        <f>SUM(D27:D28)</f>
        <v>260.07424381999999</v>
      </c>
      <c r="E29" s="34">
        <f>SUM(E27:E28)</f>
        <v>260.07424381999999</v>
      </c>
      <c r="G29" s="145"/>
    </row>
    <row r="30" spans="2:7" x14ac:dyDescent="0.2">
      <c r="B30" s="33" t="s">
        <v>23</v>
      </c>
      <c r="C30" s="13" t="s">
        <v>24</v>
      </c>
      <c r="D30" s="14">
        <v>346.69140639</v>
      </c>
      <c r="E30" s="34">
        <v>234.197778534333</v>
      </c>
      <c r="G30" s="145"/>
    </row>
    <row r="31" spans="2:7" x14ac:dyDescent="0.2">
      <c r="B31" s="35" t="s">
        <v>55</v>
      </c>
      <c r="C31" s="4"/>
      <c r="D31" s="5"/>
      <c r="E31" s="7">
        <f>SUM(E30,E29,E26)</f>
        <v>1805.2720223543329</v>
      </c>
      <c r="G31" s="145"/>
    </row>
    <row r="32" spans="2:7" x14ac:dyDescent="0.2">
      <c r="B32" s="31" t="s">
        <v>56</v>
      </c>
      <c r="C32" s="10" t="s">
        <v>27</v>
      </c>
      <c r="D32" s="11">
        <v>9.2998848599999988</v>
      </c>
      <c r="E32" s="32">
        <v>11.942563985229</v>
      </c>
      <c r="G32" s="145"/>
    </row>
    <row r="33" spans="2:7" x14ac:dyDescent="0.2">
      <c r="B33" s="31" t="s">
        <v>57</v>
      </c>
      <c r="C33" s="10" t="s">
        <v>27</v>
      </c>
      <c r="D33" s="11">
        <v>25.242788059999999</v>
      </c>
      <c r="E33" s="32">
        <v>32.723537841900999</v>
      </c>
      <c r="G33" s="145"/>
    </row>
    <row r="34" spans="2:7" x14ac:dyDescent="0.2">
      <c r="B34" s="31" t="s">
        <v>26</v>
      </c>
      <c r="C34" s="10" t="s">
        <v>27</v>
      </c>
      <c r="D34" s="11">
        <v>12.524884120000001</v>
      </c>
      <c r="E34" s="32">
        <v>16.089564019707002</v>
      </c>
      <c r="G34" s="145"/>
    </row>
    <row r="35" spans="2:7" x14ac:dyDescent="0.2">
      <c r="B35" s="31" t="s">
        <v>326</v>
      </c>
      <c r="C35" s="10" t="s">
        <v>27</v>
      </c>
      <c r="D35" s="11">
        <v>7</v>
      </c>
      <c r="E35" s="32">
        <v>9</v>
      </c>
      <c r="G35" s="145"/>
    </row>
    <row r="36" spans="2:7" x14ac:dyDescent="0.2">
      <c r="B36" s="31" t="s">
        <v>59</v>
      </c>
      <c r="C36" s="10" t="s">
        <v>27</v>
      </c>
      <c r="D36" s="11">
        <v>6</v>
      </c>
      <c r="E36" s="32">
        <v>8</v>
      </c>
      <c r="G36" s="145"/>
    </row>
    <row r="37" spans="2:7" x14ac:dyDescent="0.2">
      <c r="B37" s="33" t="s">
        <v>28</v>
      </c>
      <c r="C37" s="13" t="s">
        <v>27</v>
      </c>
      <c r="D37" s="14">
        <f>SUM(D32:D36)</f>
        <v>60.067557040000004</v>
      </c>
      <c r="E37" s="34">
        <f>SUM(E32:E36)</f>
        <v>77.755665846837005</v>
      </c>
      <c r="G37" s="145"/>
    </row>
    <row r="38" spans="2:7" x14ac:dyDescent="0.2">
      <c r="B38" s="31" t="s">
        <v>14</v>
      </c>
      <c r="C38" s="10" t="s">
        <v>9</v>
      </c>
      <c r="D38" s="11">
        <v>97</v>
      </c>
      <c r="E38" s="32">
        <v>107</v>
      </c>
      <c r="G38" s="145"/>
    </row>
    <row r="39" spans="2:7" x14ac:dyDescent="0.2">
      <c r="B39" s="33" t="s">
        <v>29</v>
      </c>
      <c r="C39" s="13" t="s">
        <v>9</v>
      </c>
      <c r="D39" s="14">
        <f>SUM(D38:D38)</f>
        <v>97</v>
      </c>
      <c r="E39" s="34">
        <f>SUM(E38:E38)</f>
        <v>107</v>
      </c>
      <c r="G39" s="145"/>
    </row>
    <row r="40" spans="2:7" x14ac:dyDescent="0.2">
      <c r="B40" s="31" t="s">
        <v>31</v>
      </c>
      <c r="C40" s="10" t="s">
        <v>9</v>
      </c>
      <c r="D40" s="11">
        <v>143</v>
      </c>
      <c r="E40" s="32">
        <v>155</v>
      </c>
      <c r="G40" s="145"/>
    </row>
    <row r="41" spans="2:7" x14ac:dyDescent="0.2">
      <c r="B41" s="31" t="s">
        <v>14</v>
      </c>
      <c r="C41" s="10" t="s">
        <v>9</v>
      </c>
      <c r="D41" s="11">
        <v>97</v>
      </c>
      <c r="E41" s="32">
        <v>106</v>
      </c>
      <c r="G41" s="145"/>
    </row>
    <row r="42" spans="2:7" x14ac:dyDescent="0.2">
      <c r="B42" s="33" t="s">
        <v>31</v>
      </c>
      <c r="C42" s="13" t="s">
        <v>9</v>
      </c>
      <c r="D42" s="14">
        <f>SUM(D40:D41)</f>
        <v>240</v>
      </c>
      <c r="E42" s="34">
        <f>SUM(E40:E41)</f>
        <v>261</v>
      </c>
      <c r="G42" s="145"/>
    </row>
    <row r="43" spans="2:7" x14ac:dyDescent="0.2">
      <c r="B43" s="35" t="s">
        <v>60</v>
      </c>
      <c r="C43" s="4"/>
      <c r="D43" s="5"/>
      <c r="E43" s="7">
        <f>SUM(E37,E39,E42)</f>
        <v>445.75566584683702</v>
      </c>
    </row>
    <row r="44" spans="2:7" x14ac:dyDescent="0.2">
      <c r="B44" s="277" t="s">
        <v>42</v>
      </c>
      <c r="C44" s="278"/>
      <c r="D44" s="279"/>
      <c r="E44" s="280">
        <f>SUM(E43,E31,E22)</f>
        <v>7983.2822234434188</v>
      </c>
    </row>
    <row r="45" spans="2:7" x14ac:dyDescent="0.2">
      <c r="B45" s="37" t="s">
        <v>61</v>
      </c>
    </row>
  </sheetData>
  <mergeCells count="2">
    <mergeCell ref="D2:E2"/>
    <mergeCell ref="B2:B3"/>
  </mergeCells>
  <printOptions horizontalCentered="1" verticalCentered="1"/>
  <pageMargins left="0.23622047244094491" right="0.23622047244094491" top="0.74803149606299213" bottom="0.74803149606299213" header="0.31496062992125984" footer="0.31496062992125984"/>
  <pageSetup paperSize="9" scale="7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3E49F-2111-4F01-A871-185BCEBCD515}">
  <sheetPr>
    <pageSetUpPr fitToPage="1"/>
  </sheetPr>
  <dimension ref="B1:J47"/>
  <sheetViews>
    <sheetView showGridLines="0" zoomScaleNormal="100" workbookViewId="0"/>
  </sheetViews>
  <sheetFormatPr defaultColWidth="9.140625" defaultRowHeight="12.75" x14ac:dyDescent="0.2"/>
  <cols>
    <col min="1" max="1" width="2.85546875" style="1" customWidth="1"/>
    <col min="2" max="2" width="35.5703125" style="1" customWidth="1"/>
    <col min="3" max="3" width="10.140625" style="1" customWidth="1"/>
    <col min="4" max="7" width="9.5703125" style="1" customWidth="1"/>
    <col min="8" max="12" width="9.140625" style="1"/>
    <col min="13" max="13" width="32.85546875" style="1" customWidth="1"/>
    <col min="14" max="16384" width="9.140625" style="1"/>
  </cols>
  <sheetData>
    <row r="1" spans="2:10" ht="15" x14ac:dyDescent="0.2">
      <c r="B1" s="276" t="s">
        <v>62</v>
      </c>
    </row>
    <row r="2" spans="2:10" ht="28.5" customHeight="1" x14ac:dyDescent="0.2">
      <c r="B2" s="367" t="s">
        <v>63</v>
      </c>
      <c r="C2" s="329"/>
      <c r="D2" s="364" t="s">
        <v>312</v>
      </c>
      <c r="E2" s="365"/>
      <c r="F2" s="365" t="s">
        <v>313</v>
      </c>
      <c r="G2" s="366"/>
    </row>
    <row r="3" spans="2:10" ht="22.5" customHeight="1" x14ac:dyDescent="0.2">
      <c r="B3" s="367"/>
      <c r="C3" s="330" t="s">
        <v>6</v>
      </c>
      <c r="D3" s="330" t="s">
        <v>7</v>
      </c>
      <c r="E3" s="331" t="s">
        <v>8</v>
      </c>
      <c r="F3" s="332" t="s">
        <v>7</v>
      </c>
      <c r="G3" s="330" t="s">
        <v>8</v>
      </c>
    </row>
    <row r="4" spans="2:10" x14ac:dyDescent="0.2">
      <c r="B4" s="333" t="s">
        <v>64</v>
      </c>
      <c r="C4" s="334" t="s">
        <v>9</v>
      </c>
      <c r="D4" s="335">
        <v>119.306826</v>
      </c>
      <c r="E4" s="336">
        <v>129.07277349379999</v>
      </c>
      <c r="F4" s="335">
        <v>93.368153025980831</v>
      </c>
      <c r="G4" s="337">
        <v>101.010871474</v>
      </c>
      <c r="H4" s="6"/>
      <c r="I4" s="6"/>
      <c r="J4" s="6"/>
    </row>
    <row r="5" spans="2:10" x14ac:dyDescent="0.2">
      <c r="B5" s="333" t="s">
        <v>105</v>
      </c>
      <c r="C5" s="334" t="s">
        <v>9</v>
      </c>
      <c r="D5" s="335">
        <v>379.84559400000001</v>
      </c>
      <c r="E5" s="336">
        <v>412.05650037119995</v>
      </c>
      <c r="F5" s="335">
        <v>379.84559400000001</v>
      </c>
      <c r="G5" s="337">
        <v>412.05650037119995</v>
      </c>
      <c r="H5" s="6"/>
      <c r="I5" s="6"/>
      <c r="J5" s="6" t="s">
        <v>78</v>
      </c>
    </row>
    <row r="6" spans="2:10" x14ac:dyDescent="0.2">
      <c r="B6" s="338" t="s">
        <v>10</v>
      </c>
      <c r="C6" s="339" t="s">
        <v>9</v>
      </c>
      <c r="D6" s="340">
        <v>530.07139500000005</v>
      </c>
      <c r="E6" s="341">
        <v>575.55739860939991</v>
      </c>
      <c r="F6" s="340">
        <v>504.13272202598085</v>
      </c>
      <c r="G6" s="342">
        <v>547.49549658959984</v>
      </c>
      <c r="H6" s="6"/>
      <c r="I6" s="6"/>
      <c r="J6" s="6"/>
    </row>
    <row r="7" spans="2:10" x14ac:dyDescent="0.2">
      <c r="B7" s="338" t="s">
        <v>324</v>
      </c>
      <c r="C7" s="339" t="s">
        <v>9</v>
      </c>
      <c r="D7" s="340">
        <v>30.918975</v>
      </c>
      <c r="E7" s="341">
        <v>34.428124744399994</v>
      </c>
      <c r="F7" s="340">
        <v>30.918975</v>
      </c>
      <c r="G7" s="342">
        <v>34.428124744399994</v>
      </c>
      <c r="H7" s="6"/>
      <c r="I7" s="6"/>
      <c r="J7" s="6"/>
    </row>
    <row r="8" spans="2:10" x14ac:dyDescent="0.2">
      <c r="B8" s="333" t="s">
        <v>65</v>
      </c>
      <c r="C8" s="334" t="s">
        <v>15</v>
      </c>
      <c r="D8" s="335">
        <v>4.69498616</v>
      </c>
      <c r="E8" s="336">
        <v>4.69498616</v>
      </c>
      <c r="F8" s="335">
        <v>0</v>
      </c>
      <c r="G8" s="337">
        <v>0</v>
      </c>
      <c r="H8" s="6"/>
      <c r="I8" s="6"/>
      <c r="J8" s="6"/>
    </row>
    <row r="9" spans="2:10" x14ac:dyDescent="0.2">
      <c r="B9" s="333" t="s">
        <v>66</v>
      </c>
      <c r="C9" s="334" t="s">
        <v>15</v>
      </c>
      <c r="D9" s="335">
        <v>134.09631094999997</v>
      </c>
      <c r="E9" s="336">
        <v>134.09631094999997</v>
      </c>
      <c r="F9" s="335">
        <v>134.09631094999997</v>
      </c>
      <c r="G9" s="337">
        <v>134.09631094999997</v>
      </c>
      <c r="H9" s="6"/>
      <c r="I9" s="6"/>
      <c r="J9" s="6"/>
    </row>
    <row r="10" spans="2:10" x14ac:dyDescent="0.2">
      <c r="B10" s="333" t="s">
        <v>45</v>
      </c>
      <c r="C10" s="334" t="s">
        <v>15</v>
      </c>
      <c r="D10" s="335">
        <v>6.9720708199999999</v>
      </c>
      <c r="E10" s="336">
        <v>6.9720708199999999</v>
      </c>
      <c r="F10" s="335">
        <v>6.9720708199999999</v>
      </c>
      <c r="G10" s="337">
        <v>6.9720708199999999</v>
      </c>
      <c r="H10" s="6"/>
      <c r="I10" s="6"/>
      <c r="J10" s="6"/>
    </row>
    <row r="11" spans="2:10" x14ac:dyDescent="0.2">
      <c r="B11" s="333" t="s">
        <v>14</v>
      </c>
      <c r="C11" s="334" t="s">
        <v>15</v>
      </c>
      <c r="D11" s="335">
        <v>45.073414479999997</v>
      </c>
      <c r="E11" s="336">
        <v>45.073630950655996</v>
      </c>
      <c r="F11" s="335">
        <v>41.357295560000004</v>
      </c>
      <c r="G11" s="337">
        <v>41.357295560000004</v>
      </c>
      <c r="H11" s="6"/>
      <c r="I11" s="6"/>
      <c r="J11" s="6"/>
    </row>
    <row r="12" spans="2:10" x14ac:dyDescent="0.2">
      <c r="B12" s="338" t="s">
        <v>16</v>
      </c>
      <c r="C12" s="339" t="s">
        <v>15</v>
      </c>
      <c r="D12" s="340">
        <v>190.83678240999998</v>
      </c>
      <c r="E12" s="341">
        <v>190.83699888065598</v>
      </c>
      <c r="F12" s="340">
        <v>182.42567732999998</v>
      </c>
      <c r="G12" s="342">
        <v>182.42567732999998</v>
      </c>
      <c r="H12" s="6"/>
      <c r="I12" s="6"/>
      <c r="J12" s="6"/>
    </row>
    <row r="13" spans="2:10" x14ac:dyDescent="0.2">
      <c r="B13" s="338" t="s">
        <v>17</v>
      </c>
      <c r="C13" s="339" t="s">
        <v>15</v>
      </c>
      <c r="D13" s="340">
        <v>28.869385000000001</v>
      </c>
      <c r="E13" s="341">
        <v>29.1902342568</v>
      </c>
      <c r="F13" s="340">
        <v>0</v>
      </c>
      <c r="G13" s="342">
        <v>0</v>
      </c>
      <c r="H13" s="6"/>
      <c r="I13" s="6"/>
      <c r="J13" s="6"/>
    </row>
    <row r="14" spans="2:10" x14ac:dyDescent="0.2">
      <c r="B14" s="343" t="s">
        <v>51</v>
      </c>
      <c r="C14" s="344"/>
      <c r="D14" s="345"/>
      <c r="E14" s="346">
        <v>795.58463174685585</v>
      </c>
      <c r="F14" s="347"/>
      <c r="G14" s="348">
        <v>729.92117391959982</v>
      </c>
      <c r="H14" s="6"/>
      <c r="I14" s="6"/>
      <c r="J14" s="6"/>
    </row>
    <row r="15" spans="2:10" x14ac:dyDescent="0.2">
      <c r="B15" s="333" t="s">
        <v>67</v>
      </c>
      <c r="C15" s="334" t="s">
        <v>9</v>
      </c>
      <c r="D15" s="335">
        <v>8.6043059999999993</v>
      </c>
      <c r="E15" s="336">
        <v>9.1994381186999998</v>
      </c>
      <c r="F15" s="335">
        <v>2.7173849010495355</v>
      </c>
      <c r="G15" s="337">
        <v>2.9053376579000001</v>
      </c>
      <c r="H15" s="6"/>
      <c r="I15" s="6"/>
      <c r="J15" s="6"/>
    </row>
    <row r="16" spans="2:10" x14ac:dyDescent="0.2">
      <c r="B16" s="333" t="s">
        <v>68</v>
      </c>
      <c r="C16" s="334" t="s">
        <v>12</v>
      </c>
      <c r="D16" s="335" t="s">
        <v>22</v>
      </c>
      <c r="E16" s="336">
        <v>190.37039379520002</v>
      </c>
      <c r="F16" s="335" t="s">
        <v>22</v>
      </c>
      <c r="G16" s="337">
        <v>173.0391826636</v>
      </c>
      <c r="H16" s="6"/>
      <c r="I16" s="6"/>
      <c r="J16" s="6"/>
    </row>
    <row r="17" spans="2:10" x14ac:dyDescent="0.2">
      <c r="B17" s="333" t="s">
        <v>52</v>
      </c>
      <c r="C17" s="334" t="s">
        <v>12</v>
      </c>
      <c r="D17" s="335" t="s">
        <v>22</v>
      </c>
      <c r="E17" s="336">
        <v>484.36933122329992</v>
      </c>
      <c r="F17" s="335" t="s">
        <v>22</v>
      </c>
      <c r="G17" s="337">
        <v>484.36933122329992</v>
      </c>
      <c r="H17" s="6"/>
      <c r="I17" s="6"/>
      <c r="J17" s="6"/>
    </row>
    <row r="18" spans="2:10" x14ac:dyDescent="0.2">
      <c r="B18" s="333" t="s">
        <v>20</v>
      </c>
      <c r="C18" s="334" t="s">
        <v>12</v>
      </c>
      <c r="D18" s="335" t="s">
        <v>22</v>
      </c>
      <c r="E18" s="336">
        <v>0</v>
      </c>
      <c r="F18" s="335" t="s">
        <v>22</v>
      </c>
      <c r="G18" s="337">
        <v>375.84921581739997</v>
      </c>
      <c r="H18" s="6"/>
      <c r="I18" s="6"/>
      <c r="J18" s="6"/>
    </row>
    <row r="19" spans="2:10" x14ac:dyDescent="0.2">
      <c r="B19" s="333" t="s">
        <v>14</v>
      </c>
      <c r="C19" s="334" t="s">
        <v>12</v>
      </c>
      <c r="D19" s="335" t="s">
        <v>22</v>
      </c>
      <c r="E19" s="336">
        <v>984.51313979000008</v>
      </c>
      <c r="F19" s="335" t="s">
        <v>22</v>
      </c>
      <c r="G19" s="337">
        <v>906.09474826339999</v>
      </c>
      <c r="H19" s="6"/>
      <c r="I19" s="6"/>
      <c r="J19" s="6"/>
    </row>
    <row r="20" spans="2:10" x14ac:dyDescent="0.2">
      <c r="B20" s="338" t="s">
        <v>21</v>
      </c>
      <c r="C20" s="339" t="s">
        <v>12</v>
      </c>
      <c r="D20" s="340" t="s">
        <v>22</v>
      </c>
      <c r="E20" s="341">
        <v>1668.4523029272</v>
      </c>
      <c r="F20" s="340" t="s">
        <v>22</v>
      </c>
      <c r="G20" s="342">
        <v>1942.2578156256</v>
      </c>
      <c r="H20" s="6"/>
      <c r="I20" s="6"/>
      <c r="J20" s="6"/>
    </row>
    <row r="21" spans="2:10" x14ac:dyDescent="0.2">
      <c r="B21" s="333" t="s">
        <v>309</v>
      </c>
      <c r="C21" s="334" t="s">
        <v>15</v>
      </c>
      <c r="D21" s="335">
        <v>24.080517610000001</v>
      </c>
      <c r="E21" s="336">
        <v>24.080517599999997</v>
      </c>
      <c r="F21" s="335">
        <v>24.080517610000001</v>
      </c>
      <c r="G21" s="337">
        <v>24.080517610000001</v>
      </c>
      <c r="H21" s="6"/>
      <c r="I21" s="6"/>
      <c r="J21" s="6"/>
    </row>
    <row r="22" spans="2:10" x14ac:dyDescent="0.2">
      <c r="B22" s="333" t="s">
        <v>54</v>
      </c>
      <c r="C22" s="334" t="s">
        <v>15</v>
      </c>
      <c r="D22" s="335">
        <v>0</v>
      </c>
      <c r="E22" s="336">
        <v>0</v>
      </c>
      <c r="F22" s="335">
        <v>160.23407010999998</v>
      </c>
      <c r="G22" s="337">
        <v>160.23407010999998</v>
      </c>
      <c r="H22" s="6"/>
      <c r="I22" s="6"/>
      <c r="J22" s="6"/>
    </row>
    <row r="23" spans="2:10" x14ac:dyDescent="0.2">
      <c r="B23" s="333" t="s">
        <v>14</v>
      </c>
      <c r="C23" s="334" t="s">
        <v>15</v>
      </c>
      <c r="D23" s="335">
        <v>5.92592593</v>
      </c>
      <c r="E23" s="336">
        <v>5.92592593</v>
      </c>
      <c r="F23" s="335">
        <v>5.92592593</v>
      </c>
      <c r="G23" s="337">
        <v>5.92592593</v>
      </c>
      <c r="H23" s="6"/>
      <c r="I23" s="6"/>
      <c r="J23" s="6"/>
    </row>
    <row r="24" spans="2:10" x14ac:dyDescent="0.2">
      <c r="B24" s="338" t="s">
        <v>19</v>
      </c>
      <c r="C24" s="339" t="s">
        <v>15</v>
      </c>
      <c r="D24" s="340">
        <v>30.006443539999999</v>
      </c>
      <c r="E24" s="341">
        <v>30.006443529999999</v>
      </c>
      <c r="F24" s="340">
        <v>190.24051364999997</v>
      </c>
      <c r="G24" s="342">
        <v>190.24051364999997</v>
      </c>
      <c r="H24" s="6"/>
      <c r="I24" s="6"/>
      <c r="J24" s="6"/>
    </row>
    <row r="25" spans="2:10" x14ac:dyDescent="0.2">
      <c r="B25" s="338" t="s">
        <v>23</v>
      </c>
      <c r="C25" s="339" t="s">
        <v>24</v>
      </c>
      <c r="D25" s="340">
        <v>29.009197955771313</v>
      </c>
      <c r="E25" s="341">
        <v>19.467294273420997</v>
      </c>
      <c r="F25" s="340">
        <v>104.18852131100405</v>
      </c>
      <c r="G25" s="342">
        <v>69.918120706621991</v>
      </c>
      <c r="H25" s="6"/>
      <c r="I25" s="6"/>
      <c r="J25" s="6"/>
    </row>
    <row r="26" spans="2:10" x14ac:dyDescent="0.2">
      <c r="B26" s="343" t="s">
        <v>55</v>
      </c>
      <c r="C26" s="344"/>
      <c r="D26" s="345"/>
      <c r="E26" s="346">
        <v>1717.926040730621</v>
      </c>
      <c r="F26" s="347"/>
      <c r="G26" s="348">
        <f>2202.41644998222+1</f>
        <v>2203.41644998222</v>
      </c>
      <c r="H26" s="6"/>
      <c r="I26" s="6"/>
      <c r="J26" s="6"/>
    </row>
    <row r="27" spans="2:10" x14ac:dyDescent="0.2">
      <c r="B27" s="333" t="s">
        <v>56</v>
      </c>
      <c r="C27" s="334" t="s">
        <v>27</v>
      </c>
      <c r="D27" s="335">
        <v>0</v>
      </c>
      <c r="E27" s="336">
        <v>0</v>
      </c>
      <c r="F27" s="335">
        <v>14.596942350000001</v>
      </c>
      <c r="G27" s="337">
        <v>18.655229850903002</v>
      </c>
      <c r="H27" s="6"/>
      <c r="I27" s="6"/>
      <c r="J27" s="6"/>
    </row>
    <row r="28" spans="2:10" x14ac:dyDescent="0.2">
      <c r="B28" s="333" t="s">
        <v>57</v>
      </c>
      <c r="C28" s="334" t="s">
        <v>27</v>
      </c>
      <c r="D28" s="335">
        <v>0</v>
      </c>
      <c r="E28" s="336">
        <v>0</v>
      </c>
      <c r="F28" s="335">
        <v>17.184058810000003</v>
      </c>
      <c r="G28" s="337">
        <v>22.634768143323999</v>
      </c>
      <c r="H28" s="6"/>
      <c r="I28" s="6"/>
      <c r="J28" s="6"/>
    </row>
    <row r="29" spans="2:10" x14ac:dyDescent="0.2">
      <c r="B29" s="333" t="s">
        <v>69</v>
      </c>
      <c r="C29" s="334" t="s">
        <v>27</v>
      </c>
      <c r="D29" s="335">
        <v>1.9288093518024161</v>
      </c>
      <c r="E29" s="336">
        <v>2.5641112213099997</v>
      </c>
      <c r="F29" s="335">
        <v>2.3214947799999996</v>
      </c>
      <c r="G29" s="337">
        <v>3.0861374713099994</v>
      </c>
      <c r="H29" s="6"/>
      <c r="I29" s="6"/>
      <c r="J29" s="6"/>
    </row>
    <row r="30" spans="2:10" x14ac:dyDescent="0.2">
      <c r="B30" s="333" t="s">
        <v>70</v>
      </c>
      <c r="C30" s="334" t="s">
        <v>27</v>
      </c>
      <c r="D30" s="335">
        <v>44.763465939999996</v>
      </c>
      <c r="E30" s="336">
        <v>58.586913271182993</v>
      </c>
      <c r="F30" s="335">
        <v>44.763465939999996</v>
      </c>
      <c r="G30" s="337">
        <v>58.586913271182993</v>
      </c>
      <c r="H30" s="6"/>
      <c r="I30" s="6"/>
      <c r="J30" s="6"/>
    </row>
    <row r="31" spans="2:10" x14ac:dyDescent="0.2">
      <c r="B31" s="333" t="s">
        <v>71</v>
      </c>
      <c r="C31" s="334" t="s">
        <v>27</v>
      </c>
      <c r="D31" s="335">
        <v>58.274832530747474</v>
      </c>
      <c r="E31" s="336">
        <v>74.834004360000009</v>
      </c>
      <c r="F31" s="335">
        <v>58.736512900000008</v>
      </c>
      <c r="G31" s="337">
        <v>75.426874202180016</v>
      </c>
      <c r="H31" s="6"/>
      <c r="I31" s="6"/>
      <c r="J31" s="6"/>
    </row>
    <row r="32" spans="2:10" x14ac:dyDescent="0.2">
      <c r="B32" s="333" t="s">
        <v>58</v>
      </c>
      <c r="C32" s="334" t="s">
        <v>27</v>
      </c>
      <c r="D32" s="335">
        <v>8.2964426792368542</v>
      </c>
      <c r="E32" s="336">
        <v>10.41046965756</v>
      </c>
      <c r="F32" s="335">
        <v>10.092408000000001</v>
      </c>
      <c r="G32" s="337">
        <v>12.6640671572</v>
      </c>
      <c r="H32" s="6"/>
      <c r="I32" s="6"/>
      <c r="J32" s="6"/>
    </row>
    <row r="33" spans="2:10" x14ac:dyDescent="0.2">
      <c r="B33" s="333" t="s">
        <v>14</v>
      </c>
      <c r="C33" s="334" t="s">
        <v>27</v>
      </c>
      <c r="D33" s="335">
        <v>0</v>
      </c>
      <c r="E33" s="336">
        <v>29.484027292291998</v>
      </c>
      <c r="F33" s="335">
        <v>0</v>
      </c>
      <c r="G33" s="337">
        <v>29.484027292291998</v>
      </c>
      <c r="H33" s="6"/>
      <c r="I33" s="6"/>
      <c r="J33" s="6"/>
    </row>
    <row r="34" spans="2:10" x14ac:dyDescent="0.2">
      <c r="B34" s="338" t="s">
        <v>28</v>
      </c>
      <c r="C34" s="339" t="s">
        <v>27</v>
      </c>
      <c r="D34" s="340">
        <v>113.26355050178674</v>
      </c>
      <c r="E34" s="341">
        <v>175.87952580234503</v>
      </c>
      <c r="F34" s="340">
        <v>147.69488278000003</v>
      </c>
      <c r="G34" s="342">
        <v>220.53801738839201</v>
      </c>
      <c r="H34" s="6"/>
      <c r="I34" s="6"/>
      <c r="J34" s="6"/>
    </row>
    <row r="35" spans="2:10" x14ac:dyDescent="0.2">
      <c r="B35" s="338" t="s">
        <v>29</v>
      </c>
      <c r="C35" s="339" t="s">
        <v>27</v>
      </c>
      <c r="D35" s="340">
        <v>18.797814751137093</v>
      </c>
      <c r="E35" s="341">
        <v>20.5819657248</v>
      </c>
      <c r="F35" s="340">
        <v>0</v>
      </c>
      <c r="G35" s="342">
        <v>0</v>
      </c>
      <c r="H35" s="6"/>
      <c r="I35" s="6"/>
      <c r="J35" s="6"/>
    </row>
    <row r="36" spans="2:10" x14ac:dyDescent="0.2">
      <c r="B36" s="338" t="s">
        <v>72</v>
      </c>
      <c r="C36" s="339" t="s">
        <v>27</v>
      </c>
      <c r="D36" s="340">
        <v>0</v>
      </c>
      <c r="E36" s="341">
        <v>0</v>
      </c>
      <c r="F36" s="340">
        <v>28.037736690000003</v>
      </c>
      <c r="G36" s="342">
        <v>36.351749252963003</v>
      </c>
      <c r="H36" s="6"/>
      <c r="I36" s="6"/>
      <c r="J36" s="6"/>
    </row>
    <row r="37" spans="2:10" x14ac:dyDescent="0.2">
      <c r="B37" s="338" t="s">
        <v>73</v>
      </c>
      <c r="C37" s="339" t="s">
        <v>27</v>
      </c>
      <c r="D37" s="340">
        <v>0</v>
      </c>
      <c r="E37" s="341">
        <v>0</v>
      </c>
      <c r="F37" s="340">
        <v>270.80218238999998</v>
      </c>
      <c r="G37" s="342">
        <v>297.927737900186</v>
      </c>
      <c r="H37" s="6"/>
      <c r="I37" s="6"/>
      <c r="J37" s="6"/>
    </row>
    <row r="38" spans="2:10" x14ac:dyDescent="0.2">
      <c r="B38" s="343" t="s">
        <v>60</v>
      </c>
      <c r="C38" s="344"/>
      <c r="D38" s="345"/>
      <c r="E38" s="346">
        <v>196.46149152714503</v>
      </c>
      <c r="F38" s="347"/>
      <c r="G38" s="346">
        <v>554.81750454154098</v>
      </c>
      <c r="H38" s="6"/>
      <c r="I38" s="6"/>
      <c r="J38" s="6"/>
    </row>
    <row r="39" spans="2:10" x14ac:dyDescent="0.2">
      <c r="B39" s="338" t="s">
        <v>33</v>
      </c>
      <c r="C39" s="339" t="s">
        <v>15</v>
      </c>
      <c r="D39" s="340">
        <v>1117.0038820643019</v>
      </c>
      <c r="E39" s="341">
        <v>1117.0038820643019</v>
      </c>
      <c r="F39" s="340">
        <v>1130.7549364299998</v>
      </c>
      <c r="G39" s="342">
        <v>1130.7549364299998</v>
      </c>
      <c r="H39" s="6"/>
      <c r="I39" s="6"/>
      <c r="J39" s="6"/>
    </row>
    <row r="40" spans="2:10" x14ac:dyDescent="0.2">
      <c r="B40" s="338" t="s">
        <v>74</v>
      </c>
      <c r="C40" s="339" t="s">
        <v>9</v>
      </c>
      <c r="D40" s="340">
        <v>99.427477990180279</v>
      </c>
      <c r="E40" s="341">
        <v>107.45248299804062</v>
      </c>
      <c r="F40" s="340">
        <v>99.900858939999992</v>
      </c>
      <c r="G40" s="342">
        <v>107.962439150192</v>
      </c>
      <c r="H40" s="6"/>
      <c r="I40" s="6"/>
      <c r="J40" s="6"/>
    </row>
    <row r="41" spans="2:10" x14ac:dyDescent="0.2">
      <c r="B41" s="333" t="s">
        <v>35</v>
      </c>
      <c r="C41" s="334" t="s">
        <v>15</v>
      </c>
      <c r="D41" s="335">
        <v>6.3646577115243632</v>
      </c>
      <c r="E41" s="336">
        <v>6.3646577115243632</v>
      </c>
      <c r="F41" s="335">
        <v>6.3646577115243632</v>
      </c>
      <c r="G41" s="337">
        <v>6.3646577115243632</v>
      </c>
      <c r="H41" s="6"/>
      <c r="I41" s="6"/>
      <c r="J41" s="6"/>
    </row>
    <row r="42" spans="2:10" x14ac:dyDescent="0.2">
      <c r="B42" s="333" t="s">
        <v>75</v>
      </c>
      <c r="C42" s="334" t="s">
        <v>12</v>
      </c>
      <c r="D42" s="335" t="s">
        <v>22</v>
      </c>
      <c r="E42" s="336">
        <v>221.58783049461098</v>
      </c>
      <c r="F42" s="335" t="s">
        <v>22</v>
      </c>
      <c r="G42" s="337">
        <v>221.58783049461098</v>
      </c>
      <c r="H42" s="6"/>
      <c r="I42" s="6"/>
      <c r="J42" s="6"/>
    </row>
    <row r="43" spans="2:10" x14ac:dyDescent="0.2">
      <c r="B43" s="333" t="s">
        <v>38</v>
      </c>
      <c r="C43" s="334" t="s">
        <v>12</v>
      </c>
      <c r="D43" s="335" t="s">
        <v>22</v>
      </c>
      <c r="E43" s="336">
        <v>9.888707540848575</v>
      </c>
      <c r="F43" s="335" t="s">
        <v>22</v>
      </c>
      <c r="G43" s="337">
        <v>9.888707540848575</v>
      </c>
      <c r="H43" s="6"/>
      <c r="I43" s="6"/>
      <c r="J43" s="6"/>
    </row>
    <row r="44" spans="2:10" x14ac:dyDescent="0.2">
      <c r="B44" s="333" t="s">
        <v>76</v>
      </c>
      <c r="C44" s="334" t="s">
        <v>12</v>
      </c>
      <c r="D44" s="335" t="s">
        <v>13</v>
      </c>
      <c r="E44" s="336">
        <v>10.020634048370001</v>
      </c>
      <c r="F44" s="335" t="s">
        <v>13</v>
      </c>
      <c r="G44" s="337">
        <v>47.765834048370003</v>
      </c>
      <c r="H44" s="6"/>
    </row>
    <row r="45" spans="2:10" x14ac:dyDescent="0.2">
      <c r="B45" s="338" t="s">
        <v>40</v>
      </c>
      <c r="C45" s="339" t="s">
        <v>12</v>
      </c>
      <c r="D45" s="340" t="s">
        <v>22</v>
      </c>
      <c r="E45" s="341">
        <v>247.86182979535391</v>
      </c>
      <c r="F45" s="340" t="s">
        <v>22</v>
      </c>
      <c r="G45" s="342">
        <v>285.60702979535392</v>
      </c>
      <c r="H45" s="6"/>
    </row>
    <row r="46" spans="2:10" x14ac:dyDescent="0.2">
      <c r="B46" s="343" t="s">
        <v>77</v>
      </c>
      <c r="C46" s="344"/>
      <c r="D46" s="345"/>
      <c r="E46" s="346">
        <v>1472.3181948576964</v>
      </c>
      <c r="F46" s="347"/>
      <c r="G46" s="348">
        <v>1524.3244053755457</v>
      </c>
      <c r="H46" s="6"/>
    </row>
    <row r="47" spans="2:10" x14ac:dyDescent="0.2">
      <c r="B47" s="349" t="s">
        <v>42</v>
      </c>
      <c r="C47" s="350"/>
      <c r="D47" s="351"/>
      <c r="E47" s="352">
        <v>4182.2903588623185</v>
      </c>
      <c r="F47" s="353"/>
      <c r="G47" s="352">
        <f>5011.47953381891+1</f>
        <v>5012.4795338189097</v>
      </c>
      <c r="H47" s="6"/>
    </row>
  </sheetData>
  <mergeCells count="3">
    <mergeCell ref="D2:E2"/>
    <mergeCell ref="F2:G2"/>
    <mergeCell ref="B2:B3"/>
  </mergeCells>
  <printOptions horizontalCentered="1" verticalCentered="1"/>
  <pageMargins left="0.23622047244094491" right="0.23622047244094491" top="0.74803149606299213" bottom="0.74803149606299213" header="0.31496062992125984" footer="0.31496062992125984"/>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3A12-ED27-442F-92A2-F420D0AA40C2}">
  <sheetPr>
    <tabColor theme="4"/>
    <pageSetUpPr fitToPage="1"/>
  </sheetPr>
  <dimension ref="B2:N25"/>
  <sheetViews>
    <sheetView showGridLines="0" zoomScaleNormal="100" zoomScaleSheetLayoutView="100" workbookViewId="0"/>
  </sheetViews>
  <sheetFormatPr defaultRowHeight="15" x14ac:dyDescent="0.25"/>
  <cols>
    <col min="1" max="1" width="1.85546875" customWidth="1"/>
    <col min="2" max="2" width="16.85546875" customWidth="1"/>
  </cols>
  <sheetData>
    <row r="2" spans="2:2" x14ac:dyDescent="0.25">
      <c r="B2" s="270" t="s">
        <v>0</v>
      </c>
    </row>
    <row r="6" spans="2:2" ht="36" x14ac:dyDescent="0.55000000000000004">
      <c r="B6" s="272" t="s">
        <v>79</v>
      </c>
    </row>
    <row r="13" spans="2:2" ht="18.75" x14ac:dyDescent="0.3">
      <c r="B13" s="148"/>
    </row>
    <row r="17" spans="2:14" x14ac:dyDescent="0.25">
      <c r="B17" s="149"/>
    </row>
    <row r="24" spans="2:14" x14ac:dyDescent="0.25">
      <c r="B24" s="150"/>
      <c r="C24" s="150"/>
      <c r="D24" s="150"/>
      <c r="E24" s="150"/>
      <c r="F24" s="150"/>
      <c r="G24" s="150"/>
      <c r="H24" s="150"/>
      <c r="I24" s="150"/>
      <c r="J24" s="150"/>
      <c r="K24" s="150"/>
      <c r="L24" s="150"/>
      <c r="M24" s="150"/>
      <c r="N24" s="150"/>
    </row>
    <row r="25" spans="2:14" x14ac:dyDescent="0.25">
      <c r="B25" s="151" t="s">
        <v>2</v>
      </c>
    </row>
  </sheetData>
  <printOptions horizontalCentered="1" verticalCentered="1"/>
  <pageMargins left="0.23622047244094491" right="0.23622047244094491"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3C8F9-8CFD-4F51-8074-BC2C0C8E0E7F}">
  <sheetPr>
    <pageSetUpPr fitToPage="1"/>
  </sheetPr>
  <dimension ref="B1:AA54"/>
  <sheetViews>
    <sheetView showGridLines="0" zoomScaleNormal="100" zoomScaleSheetLayoutView="100" workbookViewId="0"/>
  </sheetViews>
  <sheetFormatPr defaultColWidth="8.7109375" defaultRowHeight="12.75" x14ac:dyDescent="0.25"/>
  <cols>
    <col min="1" max="1" width="2.85546875" style="38" customWidth="1"/>
    <col min="2" max="2" width="34.5703125" style="38" customWidth="1"/>
    <col min="3" max="3" width="5.7109375" style="38" customWidth="1"/>
    <col min="4" max="12" width="9.5703125" style="38" customWidth="1"/>
    <col min="13" max="13" width="10.7109375" style="38" bestFit="1" customWidth="1"/>
    <col min="14" max="14" width="9.5703125" style="38" customWidth="1"/>
    <col min="15" max="16" width="9.5703125" style="39" customWidth="1"/>
    <col min="17" max="18" width="9.5703125" style="38" customWidth="1"/>
    <col min="19" max="19" width="9.5703125" style="39" customWidth="1"/>
    <col min="20" max="22" width="9.5703125" style="38" customWidth="1"/>
    <col min="23" max="23" width="8.7109375" style="38"/>
    <col min="24" max="24" width="11.140625" style="38" customWidth="1"/>
    <col min="25" max="25" width="11.7109375" style="38" customWidth="1"/>
    <col min="26" max="26" width="11.28515625" style="38" customWidth="1"/>
    <col min="27" max="16384" width="8.7109375" style="38"/>
  </cols>
  <sheetData>
    <row r="1" spans="2:27" ht="15" x14ac:dyDescent="0.25">
      <c r="B1" s="291" t="s">
        <v>51</v>
      </c>
      <c r="C1" s="368"/>
      <c r="D1" s="369"/>
      <c r="E1" s="369"/>
      <c r="F1" s="369"/>
      <c r="G1" s="369"/>
      <c r="H1" s="369"/>
      <c r="I1" s="369"/>
      <c r="J1" s="369"/>
      <c r="K1" s="369"/>
      <c r="L1" s="370"/>
      <c r="M1" s="370"/>
      <c r="N1" s="371"/>
      <c r="O1" s="371"/>
      <c r="P1" s="371"/>
      <c r="Q1" s="371"/>
      <c r="R1" s="371"/>
      <c r="S1" s="371"/>
      <c r="T1" s="371"/>
      <c r="U1" s="371"/>
      <c r="V1" s="371"/>
    </row>
    <row r="2" spans="2:27" ht="25.9" customHeight="1" x14ac:dyDescent="0.25">
      <c r="B2" s="377" t="s">
        <v>5</v>
      </c>
      <c r="C2" s="281"/>
      <c r="D2" s="378" t="s">
        <v>80</v>
      </c>
      <c r="E2" s="374"/>
      <c r="F2" s="379"/>
      <c r="G2" s="374" t="s">
        <v>81</v>
      </c>
      <c r="H2" s="374"/>
      <c r="I2" s="376"/>
      <c r="J2" s="281"/>
      <c r="K2" s="281"/>
      <c r="L2" s="384" t="s">
        <v>82</v>
      </c>
      <c r="M2" s="384"/>
      <c r="N2" s="384"/>
      <c r="O2" s="312" t="s">
        <v>83</v>
      </c>
      <c r="P2" s="374" t="s">
        <v>84</v>
      </c>
      <c r="Q2" s="375"/>
      <c r="R2" s="375"/>
      <c r="S2" s="374" t="s">
        <v>85</v>
      </c>
      <c r="T2" s="375"/>
      <c r="U2" s="376"/>
      <c r="V2" s="281"/>
    </row>
    <row r="3" spans="2:27" ht="48.75" x14ac:dyDescent="0.25">
      <c r="B3" s="377"/>
      <c r="C3" s="281" t="s">
        <v>86</v>
      </c>
      <c r="D3" s="283" t="s">
        <v>87</v>
      </c>
      <c r="E3" s="283" t="s">
        <v>88</v>
      </c>
      <c r="F3" s="313" t="s">
        <v>89</v>
      </c>
      <c r="G3" s="313" t="s">
        <v>90</v>
      </c>
      <c r="H3" s="283" t="s">
        <v>91</v>
      </c>
      <c r="I3" s="283" t="s">
        <v>42</v>
      </c>
      <c r="J3" s="283" t="s">
        <v>92</v>
      </c>
      <c r="K3" s="283" t="s">
        <v>332</v>
      </c>
      <c r="L3" s="282" t="s">
        <v>93</v>
      </c>
      <c r="M3" s="283" t="s">
        <v>341</v>
      </c>
      <c r="N3" s="282" t="s">
        <v>94</v>
      </c>
      <c r="O3" s="282" t="s">
        <v>95</v>
      </c>
      <c r="P3" s="283" t="s">
        <v>42</v>
      </c>
      <c r="Q3" s="283" t="s">
        <v>96</v>
      </c>
      <c r="R3" s="283" t="s">
        <v>97</v>
      </c>
      <c r="S3" s="283" t="s">
        <v>98</v>
      </c>
      <c r="T3" s="283" t="s">
        <v>99</v>
      </c>
      <c r="U3" s="283" t="s">
        <v>100</v>
      </c>
      <c r="V3" s="283" t="s">
        <v>101</v>
      </c>
    </row>
    <row r="4" spans="2:27" ht="18" customHeight="1" x14ac:dyDescent="0.25">
      <c r="B4" s="40" t="s">
        <v>102</v>
      </c>
      <c r="C4" s="213"/>
      <c r="D4" s="43"/>
      <c r="E4" s="43"/>
      <c r="F4" s="43"/>
      <c r="G4" s="41"/>
      <c r="H4" s="42"/>
      <c r="I4" s="42"/>
      <c r="J4" s="43"/>
      <c r="K4" s="43"/>
      <c r="L4" s="43"/>
      <c r="M4" s="43"/>
      <c r="N4" s="43"/>
      <c r="O4" s="97"/>
      <c r="P4" s="97"/>
      <c r="Q4" s="97"/>
      <c r="R4" s="43"/>
      <c r="S4" s="97"/>
      <c r="T4" s="97"/>
      <c r="U4" s="43"/>
      <c r="V4" s="130"/>
    </row>
    <row r="5" spans="2:27" ht="13.5" customHeight="1" x14ac:dyDescent="0.25">
      <c r="B5" s="327" t="s">
        <v>64</v>
      </c>
      <c r="C5" s="214" t="s">
        <v>9</v>
      </c>
      <c r="D5" s="47">
        <v>42125</v>
      </c>
      <c r="E5" s="47">
        <v>43250</v>
      </c>
      <c r="F5" s="45" t="s">
        <v>103</v>
      </c>
      <c r="G5" s="219">
        <v>2500</v>
      </c>
      <c r="H5" s="219">
        <v>500</v>
      </c>
      <c r="I5" s="219">
        <f>SUM(G5:H5)</f>
        <v>3000</v>
      </c>
      <c r="J5" s="219">
        <v>2587.3204784400004</v>
      </c>
      <c r="K5" s="219">
        <v>424.89459833288146</v>
      </c>
      <c r="L5" s="219">
        <v>937.96002169312123</v>
      </c>
      <c r="M5" s="219">
        <v>145.47348326762125</v>
      </c>
      <c r="N5" s="219">
        <v>324.25470641149997</v>
      </c>
      <c r="O5" s="159" t="s">
        <v>104</v>
      </c>
      <c r="P5" s="225">
        <v>5794.1900994200005</v>
      </c>
      <c r="Q5" s="219">
        <v>5171.3689488300006</v>
      </c>
      <c r="R5" s="219">
        <v>622.82115059</v>
      </c>
      <c r="S5" s="267">
        <v>2.239455895666064</v>
      </c>
      <c r="T5" s="128">
        <v>2.2259441053876836</v>
      </c>
      <c r="U5" s="129">
        <v>0.23157797945625047</v>
      </c>
      <c r="V5" s="130">
        <v>1.9054277270768361</v>
      </c>
      <c r="X5" s="321"/>
    </row>
    <row r="6" spans="2:27" ht="13.5" customHeight="1" x14ac:dyDescent="0.25">
      <c r="B6" s="327" t="s">
        <v>105</v>
      </c>
      <c r="C6" s="214" t="s">
        <v>9</v>
      </c>
      <c r="D6" s="47">
        <v>43221</v>
      </c>
      <c r="E6" s="47">
        <v>44314</v>
      </c>
      <c r="F6" s="45" t="s">
        <v>103</v>
      </c>
      <c r="G6" s="219">
        <v>4022</v>
      </c>
      <c r="H6" s="219">
        <v>500</v>
      </c>
      <c r="I6" s="219">
        <f t="shared" ref="I6:I7" si="0">SUM(G6:H6)</f>
        <v>4522</v>
      </c>
      <c r="J6" s="219">
        <v>3681</v>
      </c>
      <c r="K6" s="219">
        <v>448.72117098501025</v>
      </c>
      <c r="L6" s="219">
        <v>3855.2463519428707</v>
      </c>
      <c r="M6" s="219">
        <v>632.69749617687103</v>
      </c>
      <c r="N6" s="219">
        <v>2786.9379894724998</v>
      </c>
      <c r="O6" s="159" t="s">
        <v>104</v>
      </c>
      <c r="P6" s="225">
        <v>7166.3688764599992</v>
      </c>
      <c r="Q6" s="219">
        <v>2781.0148930599998</v>
      </c>
      <c r="R6" s="219">
        <v>4385.3539833999994</v>
      </c>
      <c r="S6" s="127">
        <v>1.9567770215203328</v>
      </c>
      <c r="T6" s="128">
        <v>2.2955494743557083</v>
      </c>
      <c r="U6" s="129">
        <v>0.18711520655641634</v>
      </c>
      <c r="V6" s="130">
        <v>0.67096994885621719</v>
      </c>
      <c r="X6" s="321"/>
    </row>
    <row r="7" spans="2:27" ht="13.5" customHeight="1" x14ac:dyDescent="0.25">
      <c r="B7" s="327" t="s">
        <v>44</v>
      </c>
      <c r="C7" s="214" t="s">
        <v>9</v>
      </c>
      <c r="D7" s="47">
        <v>44316</v>
      </c>
      <c r="E7" s="47">
        <v>46597</v>
      </c>
      <c r="F7" s="45" t="s">
        <v>106</v>
      </c>
      <c r="G7" s="219">
        <v>7705</v>
      </c>
      <c r="H7" s="219">
        <v>417</v>
      </c>
      <c r="I7" s="219">
        <f t="shared" si="0"/>
        <v>8122</v>
      </c>
      <c r="J7" s="219">
        <v>5905</v>
      </c>
      <c r="K7" s="219">
        <v>2436</v>
      </c>
      <c r="L7" s="219">
        <v>8961.5424128123141</v>
      </c>
      <c r="M7" s="219">
        <v>429.93325031231268</v>
      </c>
      <c r="N7" s="219">
        <v>8531.6091625000008</v>
      </c>
      <c r="O7" s="159" t="s">
        <v>107</v>
      </c>
      <c r="P7" s="225">
        <v>6257.7955791982413</v>
      </c>
      <c r="Q7" s="219">
        <v>263.47258055090566</v>
      </c>
      <c r="R7" s="219">
        <v>5994.3229986473352</v>
      </c>
      <c r="S7" s="127">
        <v>1.2801810877381961</v>
      </c>
      <c r="T7" s="208">
        <v>0</v>
      </c>
      <c r="U7" s="129">
        <v>0.15176203899999999</v>
      </c>
      <c r="V7" s="130">
        <v>3.3499912638037095E-2</v>
      </c>
      <c r="X7" s="321"/>
    </row>
    <row r="8" spans="2:27" x14ac:dyDescent="0.25">
      <c r="B8" s="327" t="s">
        <v>109</v>
      </c>
      <c r="C8" s="214"/>
      <c r="D8" s="45"/>
      <c r="E8" s="45"/>
      <c r="F8" s="45"/>
      <c r="G8" s="48"/>
      <c r="H8" s="49"/>
      <c r="I8" s="49"/>
      <c r="J8" s="49"/>
      <c r="K8" s="220"/>
      <c r="L8" s="221">
        <v>3972</v>
      </c>
      <c r="M8" s="239">
        <v>0</v>
      </c>
      <c r="N8" s="221">
        <v>869</v>
      </c>
      <c r="O8" s="159"/>
      <c r="P8" s="226"/>
      <c r="Q8" s="220"/>
      <c r="R8" s="220"/>
      <c r="S8" s="49"/>
      <c r="T8" s="49"/>
      <c r="U8" s="49"/>
      <c r="V8" s="130"/>
      <c r="X8" s="321"/>
    </row>
    <row r="9" spans="2:27" s="56" customFormat="1" ht="13.5" customHeight="1" x14ac:dyDescent="0.25">
      <c r="B9" s="50" t="s">
        <v>110</v>
      </c>
      <c r="C9" s="215"/>
      <c r="D9" s="53"/>
      <c r="E9" s="53"/>
      <c r="F9" s="53"/>
      <c r="G9" s="51"/>
      <c r="H9" s="52"/>
      <c r="I9" s="52"/>
      <c r="J9" s="52"/>
      <c r="K9" s="223"/>
      <c r="L9" s="223">
        <v>17776.748786448305</v>
      </c>
      <c r="M9" s="223">
        <f>SUM(M5:M8)+49</f>
        <v>1257.1042297568051</v>
      </c>
      <c r="N9" s="223">
        <f>SUM(N5:N8)</f>
        <v>12511.801858384</v>
      </c>
      <c r="O9" s="160"/>
      <c r="P9" s="222"/>
      <c r="Q9" s="222"/>
      <c r="R9" s="222"/>
      <c r="S9" s="52"/>
      <c r="T9" s="52"/>
      <c r="U9" s="52"/>
      <c r="V9" s="55"/>
      <c r="X9" s="321"/>
    </row>
    <row r="10" spans="2:27" ht="13.5" customHeight="1" x14ac:dyDescent="0.25">
      <c r="B10" s="40" t="s">
        <v>125</v>
      </c>
      <c r="C10" s="213"/>
      <c r="D10" s="43"/>
      <c r="E10" s="43"/>
      <c r="F10" s="43"/>
      <c r="G10" s="57"/>
      <c r="H10" s="58"/>
      <c r="I10" s="58"/>
      <c r="J10" s="58"/>
      <c r="K10" s="224"/>
      <c r="L10" s="224">
        <v>0</v>
      </c>
      <c r="M10" s="224"/>
      <c r="N10" s="224"/>
      <c r="O10" s="97"/>
      <c r="P10" s="227"/>
      <c r="Q10" s="224"/>
      <c r="R10" s="224"/>
      <c r="S10" s="58"/>
      <c r="T10" s="58"/>
      <c r="U10" s="58"/>
      <c r="V10" s="130"/>
      <c r="X10" s="321"/>
      <c r="AA10" s="38" t="s">
        <v>78</v>
      </c>
    </row>
    <row r="11" spans="2:27" ht="13.5" customHeight="1" x14ac:dyDescent="0.25">
      <c r="B11" s="327" t="s">
        <v>126</v>
      </c>
      <c r="C11" s="214" t="s">
        <v>9</v>
      </c>
      <c r="D11" s="47">
        <v>43595</v>
      </c>
      <c r="E11" s="47">
        <v>45454</v>
      </c>
      <c r="F11" s="45" t="s">
        <v>103</v>
      </c>
      <c r="G11" s="219">
        <v>898</v>
      </c>
      <c r="H11" s="219">
        <v>100</v>
      </c>
      <c r="I11" s="219">
        <f t="shared" ref="I11:I12" si="1">SUM(G11:H11)</f>
        <v>998</v>
      </c>
      <c r="J11" s="219">
        <v>879</v>
      </c>
      <c r="K11" s="219">
        <v>108.15189600000005</v>
      </c>
      <c r="L11" s="219">
        <v>1002.8513784873368</v>
      </c>
      <c r="M11" s="219">
        <v>124</v>
      </c>
      <c r="N11" s="219">
        <v>737.36996981050004</v>
      </c>
      <c r="O11" s="159" t="s">
        <v>104</v>
      </c>
      <c r="P11" s="225">
        <v>1450.5264504199999</v>
      </c>
      <c r="Q11" s="219">
        <v>479.52081733</v>
      </c>
      <c r="R11" s="219">
        <v>971.00563308999983</v>
      </c>
      <c r="S11" s="127">
        <v>1.6767894997926265</v>
      </c>
      <c r="T11" s="128">
        <v>2.6898198722035307</v>
      </c>
      <c r="U11" s="129">
        <v>0.27110432375198101</v>
      </c>
      <c r="V11" s="130">
        <v>0.49544460663072809</v>
      </c>
      <c r="X11" s="321"/>
    </row>
    <row r="12" spans="2:27" ht="22.5" customHeight="1" x14ac:dyDescent="0.25">
      <c r="B12" s="327" t="s">
        <v>340</v>
      </c>
      <c r="C12" s="214" t="s">
        <v>9</v>
      </c>
      <c r="D12" s="47">
        <v>45108</v>
      </c>
      <c r="E12" s="47">
        <v>47562</v>
      </c>
      <c r="F12" s="45" t="s">
        <v>325</v>
      </c>
      <c r="G12" s="219">
        <v>1941.736893</v>
      </c>
      <c r="H12" s="219">
        <v>75</v>
      </c>
      <c r="I12" s="219">
        <f t="shared" si="1"/>
        <v>2016.736893</v>
      </c>
      <c r="J12" s="219">
        <v>446</v>
      </c>
      <c r="K12" s="219">
        <v>1380.4695795099999</v>
      </c>
      <c r="L12" s="219">
        <v>2161.8428582434999</v>
      </c>
      <c r="M12" s="219">
        <v>7</v>
      </c>
      <c r="N12" s="219">
        <v>2161.8428582434999</v>
      </c>
      <c r="O12" s="159" t="s">
        <v>122</v>
      </c>
      <c r="P12" s="225">
        <v>197.54591958342479</v>
      </c>
      <c r="Q12" s="219">
        <v>4.3237743462037397</v>
      </c>
      <c r="R12" s="219">
        <v>193.22214523722104</v>
      </c>
      <c r="S12" s="127">
        <v>1.0535385952411098</v>
      </c>
      <c r="T12" s="208">
        <v>0</v>
      </c>
      <c r="U12" s="129">
        <v>0.1019389406657949</v>
      </c>
      <c r="V12" s="130" t="s">
        <v>108</v>
      </c>
      <c r="W12" s="60"/>
      <c r="X12" s="321"/>
    </row>
    <row r="13" spans="2:27" x14ac:dyDescent="0.25">
      <c r="B13" s="327" t="s">
        <v>109</v>
      </c>
      <c r="C13" s="214"/>
      <c r="D13" s="45"/>
      <c r="E13" s="45"/>
      <c r="F13" s="45"/>
      <c r="G13" s="48"/>
      <c r="H13" s="49"/>
      <c r="I13" s="49"/>
      <c r="J13" s="49"/>
      <c r="K13" s="220"/>
      <c r="L13" s="221">
        <v>128</v>
      </c>
      <c r="M13" s="239">
        <v>0</v>
      </c>
      <c r="N13" s="221">
        <v>44.54</v>
      </c>
      <c r="O13" s="159"/>
      <c r="P13" s="226"/>
      <c r="Q13" s="220"/>
      <c r="R13" s="220"/>
      <c r="S13" s="49"/>
      <c r="T13" s="49"/>
      <c r="U13" s="49"/>
      <c r="V13" s="130"/>
      <c r="X13" s="321"/>
    </row>
    <row r="14" spans="2:27" s="56" customFormat="1" ht="13.5" customHeight="1" x14ac:dyDescent="0.25">
      <c r="B14" s="50" t="s">
        <v>128</v>
      </c>
      <c r="C14" s="215"/>
      <c r="D14" s="53"/>
      <c r="E14" s="53"/>
      <c r="F14" s="53"/>
      <c r="G14" s="51"/>
      <c r="H14" s="54"/>
      <c r="I14" s="54"/>
      <c r="J14" s="52"/>
      <c r="K14" s="222"/>
      <c r="L14" s="223">
        <v>3292.6942367308366</v>
      </c>
      <c r="M14" s="223">
        <f>SUM(M11:M13)</f>
        <v>131</v>
      </c>
      <c r="N14" s="223">
        <f>SUM(N11:N13)</f>
        <v>2943.752828054</v>
      </c>
      <c r="O14" s="160"/>
      <c r="P14" s="223"/>
      <c r="Q14" s="222"/>
      <c r="R14" s="222"/>
      <c r="S14" s="54"/>
      <c r="T14" s="52"/>
      <c r="U14" s="52"/>
      <c r="V14" s="55"/>
      <c r="X14" s="321"/>
    </row>
    <row r="15" spans="2:27" ht="13.5" customHeight="1" x14ac:dyDescent="0.25">
      <c r="B15" s="59" t="s">
        <v>119</v>
      </c>
      <c r="C15" s="216"/>
      <c r="D15" s="43"/>
      <c r="E15" s="43"/>
      <c r="F15" s="43"/>
      <c r="G15" s="57"/>
      <c r="H15" s="58"/>
      <c r="I15" s="58"/>
      <c r="J15" s="58"/>
      <c r="K15" s="224"/>
      <c r="L15" s="224">
        <v>0</v>
      </c>
      <c r="M15" s="224"/>
      <c r="N15" s="224"/>
      <c r="O15" s="97"/>
      <c r="P15" s="227"/>
      <c r="Q15" s="224"/>
      <c r="R15" s="224"/>
      <c r="S15" s="58"/>
      <c r="T15" s="58"/>
      <c r="U15" s="58"/>
      <c r="V15" s="130"/>
      <c r="X15" s="321"/>
    </row>
    <row r="16" spans="2:27" ht="13.5" customHeight="1" x14ac:dyDescent="0.25">
      <c r="B16" s="327" t="s">
        <v>120</v>
      </c>
      <c r="C16" s="214" t="s">
        <v>15</v>
      </c>
      <c r="D16" s="47">
        <v>42401</v>
      </c>
      <c r="E16" s="47">
        <v>43862</v>
      </c>
      <c r="F16" s="45" t="s">
        <v>103</v>
      </c>
      <c r="G16" s="219">
        <v>866</v>
      </c>
      <c r="H16" s="219">
        <v>200</v>
      </c>
      <c r="I16" s="219">
        <f t="shared" ref="I16:I20" si="2">SUM(G16:H16)</f>
        <v>1066</v>
      </c>
      <c r="J16" s="219">
        <v>783</v>
      </c>
      <c r="K16" s="239">
        <v>0</v>
      </c>
      <c r="L16" s="219">
        <v>649.30682838889368</v>
      </c>
      <c r="M16" s="219">
        <v>45.587748318893688</v>
      </c>
      <c r="N16" s="219">
        <v>97.932746859999995</v>
      </c>
      <c r="O16" s="159" t="s">
        <v>104</v>
      </c>
      <c r="P16" s="225">
        <v>1485</v>
      </c>
      <c r="Q16" s="219">
        <v>1290</v>
      </c>
      <c r="R16" s="219">
        <v>196</v>
      </c>
      <c r="S16" s="127" t="s">
        <v>295</v>
      </c>
      <c r="T16" s="128" t="s">
        <v>296</v>
      </c>
      <c r="U16" s="129">
        <v>0.47</v>
      </c>
      <c r="V16" s="130">
        <v>2</v>
      </c>
      <c r="X16" s="321"/>
    </row>
    <row r="17" spans="2:24" ht="27.75" customHeight="1" x14ac:dyDescent="0.25">
      <c r="B17" s="327" t="s">
        <v>112</v>
      </c>
      <c r="C17" s="214" t="s">
        <v>15</v>
      </c>
      <c r="D17" s="47">
        <v>43405</v>
      </c>
      <c r="E17" s="47">
        <v>44470</v>
      </c>
      <c r="F17" s="45" t="s">
        <v>103</v>
      </c>
      <c r="G17" s="219">
        <v>1649</v>
      </c>
      <c r="H17" s="219">
        <v>200</v>
      </c>
      <c r="I17" s="219">
        <f t="shared" si="2"/>
        <v>1849</v>
      </c>
      <c r="J17" s="219">
        <v>1584</v>
      </c>
      <c r="K17" s="239">
        <v>0</v>
      </c>
      <c r="L17" s="219">
        <v>1304.9897846164056</v>
      </c>
      <c r="M17" s="219">
        <v>231.79478857640564</v>
      </c>
      <c r="N17" s="219">
        <v>840.01994624999998</v>
      </c>
      <c r="O17" s="159" t="s">
        <v>104</v>
      </c>
      <c r="P17" s="225">
        <v>3357</v>
      </c>
      <c r="Q17" s="219">
        <v>1187</v>
      </c>
      <c r="R17" s="219">
        <v>2170</v>
      </c>
      <c r="S17" s="127" t="s">
        <v>297</v>
      </c>
      <c r="T17" s="128" t="s">
        <v>298</v>
      </c>
      <c r="U17" s="129">
        <v>0.37</v>
      </c>
      <c r="V17" s="130">
        <v>0.66</v>
      </c>
      <c r="X17" s="321"/>
    </row>
    <row r="18" spans="2:24" ht="27.75" customHeight="1" x14ac:dyDescent="0.25">
      <c r="B18" s="327" t="s">
        <v>113</v>
      </c>
      <c r="C18" s="214" t="s">
        <v>15</v>
      </c>
      <c r="D18" s="47">
        <v>44256</v>
      </c>
      <c r="E18" s="47">
        <v>45474</v>
      </c>
      <c r="F18" s="45" t="s">
        <v>103</v>
      </c>
      <c r="G18" s="219">
        <v>4147</v>
      </c>
      <c r="H18" s="219">
        <v>200</v>
      </c>
      <c r="I18" s="219">
        <f t="shared" si="2"/>
        <v>4347</v>
      </c>
      <c r="J18" s="219">
        <v>3900</v>
      </c>
      <c r="K18" s="239">
        <v>0</v>
      </c>
      <c r="L18" s="219">
        <v>4176.450667134196</v>
      </c>
      <c r="M18" s="219">
        <v>226</v>
      </c>
      <c r="N18" s="219">
        <v>3585.9660624899998</v>
      </c>
      <c r="O18" s="159" t="s">
        <v>104</v>
      </c>
      <c r="P18" s="225">
        <v>5350</v>
      </c>
      <c r="Q18" s="219">
        <v>1010</v>
      </c>
      <c r="R18" s="219">
        <v>4340</v>
      </c>
      <c r="S18" s="127" t="s">
        <v>299</v>
      </c>
      <c r="T18" s="128" t="s">
        <v>300</v>
      </c>
      <c r="U18" s="129">
        <v>0.25</v>
      </c>
      <c r="V18" s="130">
        <v>0.03</v>
      </c>
      <c r="X18" s="321"/>
    </row>
    <row r="19" spans="2:24" ht="27.75" customHeight="1" x14ac:dyDescent="0.25">
      <c r="B19" s="327" t="s">
        <v>289</v>
      </c>
      <c r="C19" s="214" t="s">
        <v>15</v>
      </c>
      <c r="D19" s="380">
        <v>44986</v>
      </c>
      <c r="E19" s="380">
        <v>47178</v>
      </c>
      <c r="F19" s="382" t="s">
        <v>325</v>
      </c>
      <c r="G19" s="219">
        <v>4417</v>
      </c>
      <c r="H19" s="219">
        <v>100</v>
      </c>
      <c r="I19" s="219">
        <f t="shared" si="2"/>
        <v>4517</v>
      </c>
      <c r="J19" s="219">
        <v>1744</v>
      </c>
      <c r="K19" s="219">
        <v>2458</v>
      </c>
      <c r="L19" s="219">
        <v>4407.142070498935</v>
      </c>
      <c r="M19" s="219">
        <v>14</v>
      </c>
      <c r="N19" s="219">
        <v>4387.8132859999996</v>
      </c>
      <c r="O19" s="159" t="s">
        <v>122</v>
      </c>
      <c r="P19" s="225">
        <v>1491</v>
      </c>
      <c r="Q19" s="208" t="s">
        <v>301</v>
      </c>
      <c r="R19" s="219">
        <v>1491</v>
      </c>
      <c r="S19" s="127" t="s">
        <v>302</v>
      </c>
      <c r="T19" s="208" t="s">
        <v>301</v>
      </c>
      <c r="U19" s="129" t="s">
        <v>230</v>
      </c>
      <c r="V19" s="130" t="s">
        <v>108</v>
      </c>
      <c r="X19" s="321"/>
    </row>
    <row r="20" spans="2:24" ht="27.75" customHeight="1" x14ac:dyDescent="0.25">
      <c r="B20" s="327" t="s">
        <v>290</v>
      </c>
      <c r="C20" s="214" t="s">
        <v>9</v>
      </c>
      <c r="D20" s="381">
        <v>44986</v>
      </c>
      <c r="E20" s="381">
        <v>47178</v>
      </c>
      <c r="F20" s="383" t="s">
        <v>325</v>
      </c>
      <c r="G20" s="219">
        <v>529</v>
      </c>
      <c r="H20" s="125" t="s">
        <v>108</v>
      </c>
      <c r="I20" s="219">
        <f t="shared" si="2"/>
        <v>529</v>
      </c>
      <c r="J20" s="219">
        <v>167</v>
      </c>
      <c r="K20" s="219">
        <v>313</v>
      </c>
      <c r="L20" s="219">
        <v>587.97810749999996</v>
      </c>
      <c r="M20" s="239">
        <v>0</v>
      </c>
      <c r="N20" s="219">
        <v>587.97810749999996</v>
      </c>
      <c r="O20" s="159" t="s">
        <v>122</v>
      </c>
      <c r="P20" s="225">
        <v>150</v>
      </c>
      <c r="Q20" s="208" t="s">
        <v>301</v>
      </c>
      <c r="R20" s="219">
        <v>150</v>
      </c>
      <c r="S20" s="127" t="s">
        <v>167</v>
      </c>
      <c r="T20" s="208" t="s">
        <v>301</v>
      </c>
      <c r="U20" s="129" t="s">
        <v>230</v>
      </c>
      <c r="V20" s="130" t="s">
        <v>108</v>
      </c>
      <c r="X20" s="321"/>
    </row>
    <row r="21" spans="2:24" x14ac:dyDescent="0.25">
      <c r="B21" s="327" t="s">
        <v>109</v>
      </c>
      <c r="C21" s="214"/>
      <c r="D21" s="47"/>
      <c r="E21" s="47"/>
      <c r="F21" s="45"/>
      <c r="G21" s="48"/>
      <c r="H21" s="49"/>
      <c r="I21" s="49"/>
      <c r="J21" s="49"/>
      <c r="K21" s="220"/>
      <c r="L21" s="219">
        <v>5543</v>
      </c>
      <c r="M21" s="239">
        <v>0</v>
      </c>
      <c r="N21" s="219">
        <v>1934</v>
      </c>
      <c r="O21" s="159"/>
      <c r="P21" s="226"/>
      <c r="Q21" s="220"/>
      <c r="R21" s="220"/>
      <c r="S21" s="49"/>
      <c r="T21" s="49"/>
      <c r="U21" s="49"/>
      <c r="V21" s="130"/>
      <c r="X21" s="321"/>
    </row>
    <row r="22" spans="2:24" s="56" customFormat="1" ht="13.5" customHeight="1" x14ac:dyDescent="0.25">
      <c r="B22" s="50" t="s">
        <v>124</v>
      </c>
      <c r="C22" s="215"/>
      <c r="D22" s="53"/>
      <c r="E22" s="53"/>
      <c r="F22" s="53"/>
      <c r="G22" s="51"/>
      <c r="H22" s="52"/>
      <c r="I22" s="52"/>
      <c r="J22" s="52"/>
      <c r="K22" s="222"/>
      <c r="L22" s="223">
        <v>16668.867458138429</v>
      </c>
      <c r="M22" s="223">
        <f>SUM(M16:M21)</f>
        <v>517.38253689529938</v>
      </c>
      <c r="N22" s="223">
        <f>SUM(N16:N21)</f>
        <v>11433.710149099999</v>
      </c>
      <c r="O22" s="160"/>
      <c r="P22" s="222"/>
      <c r="Q22" s="222"/>
      <c r="R22" s="222"/>
      <c r="S22" s="52"/>
      <c r="T22" s="52"/>
      <c r="U22" s="52"/>
      <c r="V22" s="55"/>
      <c r="X22" s="321"/>
    </row>
    <row r="23" spans="2:24" s="56" customFormat="1" ht="13.5" customHeight="1" x14ac:dyDescent="0.25">
      <c r="B23" s="40" t="s">
        <v>129</v>
      </c>
      <c r="C23" s="213"/>
      <c r="D23" s="43"/>
      <c r="E23" s="43"/>
      <c r="F23" s="43"/>
      <c r="G23" s="57"/>
      <c r="H23" s="58"/>
      <c r="I23" s="58"/>
      <c r="J23" s="58"/>
      <c r="K23" s="224"/>
      <c r="L23" s="224">
        <v>0</v>
      </c>
      <c r="M23" s="224"/>
      <c r="N23" s="224"/>
      <c r="O23" s="97"/>
      <c r="P23" s="227"/>
      <c r="Q23" s="224"/>
      <c r="R23" s="224"/>
      <c r="S23" s="58"/>
      <c r="T23" s="58"/>
      <c r="U23" s="58"/>
      <c r="V23" s="130"/>
      <c r="X23" s="321"/>
    </row>
    <row r="24" spans="2:24" s="56" customFormat="1" ht="21.75" customHeight="1" x14ac:dyDescent="0.25">
      <c r="B24" s="328" t="s">
        <v>336</v>
      </c>
      <c r="C24" s="217" t="s">
        <v>15</v>
      </c>
      <c r="D24" s="47">
        <v>44621</v>
      </c>
      <c r="E24" s="47">
        <v>46447</v>
      </c>
      <c r="F24" s="45" t="s">
        <v>106</v>
      </c>
      <c r="G24" s="219">
        <v>772</v>
      </c>
      <c r="H24" s="219">
        <v>51</v>
      </c>
      <c r="I24" s="219">
        <f>SUM(G24:H24)</f>
        <v>823</v>
      </c>
      <c r="J24" s="219">
        <v>309</v>
      </c>
      <c r="K24" s="219">
        <v>505</v>
      </c>
      <c r="L24" s="219">
        <v>764.29505933077735</v>
      </c>
      <c r="M24" s="219">
        <v>15.295059330777324</v>
      </c>
      <c r="N24" s="219">
        <v>748.93499999999995</v>
      </c>
      <c r="O24" s="159" t="s">
        <v>122</v>
      </c>
      <c r="P24" s="225">
        <v>434</v>
      </c>
      <c r="Q24" s="219">
        <v>66</v>
      </c>
      <c r="R24" s="219">
        <v>368</v>
      </c>
      <c r="S24" s="127" t="s">
        <v>303</v>
      </c>
      <c r="T24" s="128" t="s">
        <v>304</v>
      </c>
      <c r="U24" s="129">
        <v>0.67</v>
      </c>
      <c r="V24" s="130">
        <v>0.28000000000000003</v>
      </c>
      <c r="X24" s="321"/>
    </row>
    <row r="25" spans="2:24" x14ac:dyDescent="0.25">
      <c r="B25" s="327" t="s">
        <v>109</v>
      </c>
      <c r="C25" s="214"/>
      <c r="D25" s="47"/>
      <c r="E25" s="47"/>
      <c r="F25" s="45"/>
      <c r="G25" s="48"/>
      <c r="H25" s="49"/>
      <c r="I25" s="49"/>
      <c r="J25" s="49"/>
      <c r="K25" s="220"/>
      <c r="L25" s="219">
        <v>853</v>
      </c>
      <c r="M25" s="239">
        <v>0</v>
      </c>
      <c r="N25" s="219">
        <v>200</v>
      </c>
      <c r="O25" s="159"/>
      <c r="P25" s="226"/>
      <c r="Q25" s="220"/>
      <c r="R25" s="220"/>
      <c r="S25" s="49"/>
      <c r="T25" s="49"/>
      <c r="U25" s="49"/>
      <c r="V25" s="130"/>
      <c r="X25" s="321"/>
    </row>
    <row r="26" spans="2:24" s="56" customFormat="1" ht="13.5" customHeight="1" x14ac:dyDescent="0.25">
      <c r="B26" s="50" t="s">
        <v>130</v>
      </c>
      <c r="C26" s="215"/>
      <c r="D26" s="53"/>
      <c r="E26" s="53"/>
      <c r="F26" s="53"/>
      <c r="G26" s="51"/>
      <c r="H26" s="54"/>
      <c r="I26" s="54"/>
      <c r="J26" s="52"/>
      <c r="K26" s="222"/>
      <c r="L26" s="223">
        <v>1617.2950593307773</v>
      </c>
      <c r="M26" s="223">
        <f>SUM(M24:M25)</f>
        <v>15.295059330777324</v>
      </c>
      <c r="N26" s="223">
        <f>SUM(N24:N25)</f>
        <v>948.93499999999995</v>
      </c>
      <c r="O26" s="160"/>
      <c r="P26" s="54"/>
      <c r="Q26" s="52"/>
      <c r="R26" s="52"/>
      <c r="S26" s="54"/>
      <c r="T26" s="52"/>
      <c r="U26" s="52"/>
      <c r="V26" s="55"/>
      <c r="X26" s="321"/>
    </row>
    <row r="27" spans="2:24" ht="13.5" customHeight="1" x14ac:dyDescent="0.25">
      <c r="B27" s="40" t="s">
        <v>115</v>
      </c>
      <c r="C27" s="213"/>
      <c r="D27" s="43"/>
      <c r="E27" s="43"/>
      <c r="F27" s="43"/>
      <c r="G27" s="57"/>
      <c r="H27" s="58"/>
      <c r="I27" s="58"/>
      <c r="J27" s="58"/>
      <c r="K27" s="224"/>
      <c r="L27" s="224">
        <v>0</v>
      </c>
      <c r="M27" s="224"/>
      <c r="N27" s="224"/>
      <c r="O27" s="97"/>
      <c r="P27" s="227"/>
      <c r="Q27" s="224"/>
      <c r="R27" s="224"/>
      <c r="S27" s="58"/>
      <c r="T27" s="58"/>
      <c r="U27" s="58"/>
      <c r="V27" s="130"/>
      <c r="X27" s="321"/>
    </row>
    <row r="28" spans="2:24" ht="27.75" customHeight="1" x14ac:dyDescent="0.25">
      <c r="B28" s="327" t="s">
        <v>116</v>
      </c>
      <c r="C28" s="214" t="s">
        <v>9</v>
      </c>
      <c r="D28" s="47">
        <v>42794</v>
      </c>
      <c r="E28" s="47">
        <v>44620</v>
      </c>
      <c r="F28" s="45" t="s">
        <v>103</v>
      </c>
      <c r="G28" s="219">
        <v>308</v>
      </c>
      <c r="H28" s="46">
        <v>0</v>
      </c>
      <c r="I28" s="219">
        <f t="shared" ref="I28:I29" si="3">SUM(G28:H28)</f>
        <v>308</v>
      </c>
      <c r="J28" s="219">
        <v>594.57108454000002</v>
      </c>
      <c r="K28" s="219">
        <v>45.448631984270818</v>
      </c>
      <c r="L28" s="208">
        <v>0</v>
      </c>
      <c r="M28" s="239">
        <v>0</v>
      </c>
      <c r="N28" s="208">
        <v>0</v>
      </c>
      <c r="O28" s="159" t="s">
        <v>13</v>
      </c>
      <c r="P28" s="225">
        <v>713.71211906999997</v>
      </c>
      <c r="Q28" s="219">
        <v>412.13130631999996</v>
      </c>
      <c r="R28" s="219">
        <v>301.58081275000001</v>
      </c>
      <c r="S28" s="127">
        <v>1.304088232693553</v>
      </c>
      <c r="T28" s="128">
        <v>0.46820116306442372</v>
      </c>
      <c r="U28" s="129">
        <v>5.9828478551167352E-2</v>
      </c>
      <c r="V28" s="130">
        <v>0.11216399967451879</v>
      </c>
      <c r="W28" s="56"/>
      <c r="X28" s="321"/>
    </row>
    <row r="29" spans="2:24" ht="13.5" customHeight="1" x14ac:dyDescent="0.25">
      <c r="B29" s="327" t="s">
        <v>117</v>
      </c>
      <c r="C29" s="214" t="s">
        <v>9</v>
      </c>
      <c r="D29" s="47">
        <v>44099</v>
      </c>
      <c r="E29" s="47">
        <v>45741</v>
      </c>
      <c r="F29" s="45" t="s">
        <v>106</v>
      </c>
      <c r="G29" s="219">
        <v>533</v>
      </c>
      <c r="H29" s="219">
        <v>100</v>
      </c>
      <c r="I29" s="219">
        <f t="shared" si="3"/>
        <v>633</v>
      </c>
      <c r="J29" s="219">
        <v>441</v>
      </c>
      <c r="K29" s="219">
        <v>235.31571682906002</v>
      </c>
      <c r="L29" s="219">
        <v>677.23841759811648</v>
      </c>
      <c r="M29" s="219">
        <v>83.232380264411489</v>
      </c>
      <c r="N29" s="219">
        <v>535.26873324949997</v>
      </c>
      <c r="O29" s="159" t="s">
        <v>104</v>
      </c>
      <c r="P29" s="225">
        <v>486.19931800000006</v>
      </c>
      <c r="Q29" s="219">
        <v>151.39594599999998</v>
      </c>
      <c r="R29" s="219">
        <v>334.80337200000002</v>
      </c>
      <c r="S29" s="127">
        <v>1.2438036853617698</v>
      </c>
      <c r="T29" s="128">
        <v>1.3127813071361709</v>
      </c>
      <c r="U29" s="129">
        <v>0.12560144066810611</v>
      </c>
      <c r="V29" s="130">
        <v>4.3376488345551197E-2</v>
      </c>
      <c r="X29" s="321"/>
    </row>
    <row r="30" spans="2:24" s="56" customFormat="1" ht="13.5" customHeight="1" x14ac:dyDescent="0.25">
      <c r="B30" s="50" t="s">
        <v>118</v>
      </c>
      <c r="C30" s="215"/>
      <c r="D30" s="53"/>
      <c r="E30" s="53"/>
      <c r="F30" s="53"/>
      <c r="G30" s="51"/>
      <c r="H30" s="52"/>
      <c r="I30" s="52"/>
      <c r="J30" s="52"/>
      <c r="K30" s="222"/>
      <c r="L30" s="223">
        <v>677.23841759811648</v>
      </c>
      <c r="M30" s="223">
        <f>M28+M29</f>
        <v>83.232380264411489</v>
      </c>
      <c r="N30" s="223">
        <f>N28+N29</f>
        <v>535.26873324949997</v>
      </c>
      <c r="O30" s="160"/>
      <c r="P30" s="222"/>
      <c r="Q30" s="222"/>
      <c r="R30" s="222"/>
      <c r="S30" s="52"/>
      <c r="T30" s="52"/>
      <c r="U30" s="52"/>
      <c r="V30" s="55"/>
      <c r="X30" s="321"/>
    </row>
    <row r="31" spans="2:24" ht="13.5" customHeight="1" x14ac:dyDescent="0.25">
      <c r="B31" s="40" t="s">
        <v>111</v>
      </c>
      <c r="C31" s="213"/>
      <c r="D31" s="43"/>
      <c r="E31" s="43"/>
      <c r="F31" s="43"/>
      <c r="G31" s="57"/>
      <c r="H31" s="58"/>
      <c r="I31" s="58"/>
      <c r="J31" s="58"/>
      <c r="K31" s="224"/>
      <c r="L31" s="224">
        <v>0</v>
      </c>
      <c r="M31" s="224"/>
      <c r="N31" s="224"/>
      <c r="O31" s="97"/>
      <c r="P31" s="227"/>
      <c r="Q31" s="224"/>
      <c r="R31" s="224"/>
      <c r="S31" s="58"/>
      <c r="T31" s="58"/>
      <c r="U31" s="58"/>
      <c r="V31" s="130"/>
      <c r="X31" s="321"/>
    </row>
    <row r="32" spans="2:24" ht="13.5" customHeight="1" x14ac:dyDescent="0.25">
      <c r="B32" s="327" t="s">
        <v>112</v>
      </c>
      <c r="C32" s="214" t="s">
        <v>15</v>
      </c>
      <c r="D32" s="47">
        <v>41821</v>
      </c>
      <c r="E32" s="47">
        <v>43831</v>
      </c>
      <c r="F32" s="45" t="s">
        <v>103</v>
      </c>
      <c r="G32" s="219">
        <v>491.08092499999998</v>
      </c>
      <c r="H32" s="219">
        <v>200</v>
      </c>
      <c r="I32" s="219">
        <f t="shared" ref="I32:I33" si="4">SUM(G32:H32)</f>
        <v>691.08092499999998</v>
      </c>
      <c r="J32" s="219">
        <v>455.94881794000008</v>
      </c>
      <c r="K32" s="219">
        <v>102.83734183069504</v>
      </c>
      <c r="L32" s="219">
        <v>531.67381602368641</v>
      </c>
      <c r="M32" s="219">
        <v>190.11142002368646</v>
      </c>
      <c r="N32" s="219">
        <v>239.96253400000001</v>
      </c>
      <c r="O32" s="159" t="s">
        <v>104</v>
      </c>
      <c r="P32" s="225">
        <v>964.94887678999999</v>
      </c>
      <c r="Q32" s="219">
        <v>486.47809305999999</v>
      </c>
      <c r="R32" s="219">
        <v>478.47078372999999</v>
      </c>
      <c r="S32" s="127">
        <v>2.1163535002671749</v>
      </c>
      <c r="T32" s="128">
        <v>2.8675933133117928</v>
      </c>
      <c r="U32" s="129">
        <v>0.17372658980449107</v>
      </c>
      <c r="V32" s="130">
        <v>0.9896118649514597</v>
      </c>
      <c r="W32" s="56"/>
      <c r="X32" s="321"/>
    </row>
    <row r="33" spans="2:26" ht="13.5" customHeight="1" x14ac:dyDescent="0.25">
      <c r="B33" s="327" t="s">
        <v>113</v>
      </c>
      <c r="C33" s="214" t="s">
        <v>15</v>
      </c>
      <c r="D33" s="47">
        <v>43881</v>
      </c>
      <c r="E33" s="47">
        <v>46254</v>
      </c>
      <c r="F33" s="45" t="s">
        <v>106</v>
      </c>
      <c r="G33" s="219">
        <v>909.9</v>
      </c>
      <c r="H33" s="219">
        <v>200</v>
      </c>
      <c r="I33" s="219">
        <f t="shared" si="4"/>
        <v>1109.9000000000001</v>
      </c>
      <c r="J33" s="219">
        <v>619</v>
      </c>
      <c r="K33" s="219">
        <v>264.16484299474456</v>
      </c>
      <c r="L33" s="219">
        <v>1071.9246448514173</v>
      </c>
      <c r="M33" s="219">
        <v>167.27464485141721</v>
      </c>
      <c r="N33" s="219">
        <v>904.65</v>
      </c>
      <c r="O33" s="159" t="s">
        <v>107</v>
      </c>
      <c r="P33" s="225">
        <v>807.11263338999993</v>
      </c>
      <c r="Q33" s="219">
        <v>8.7135882699999438</v>
      </c>
      <c r="R33" s="219">
        <v>798.39904511999998</v>
      </c>
      <c r="S33" s="127">
        <v>1.3129481870428643</v>
      </c>
      <c r="T33" s="208">
        <v>0</v>
      </c>
      <c r="U33" s="129">
        <v>0.16390794309895051</v>
      </c>
      <c r="V33" s="131">
        <v>0</v>
      </c>
      <c r="X33" s="321"/>
      <c r="Z33" s="38" t="s">
        <v>78</v>
      </c>
    </row>
    <row r="34" spans="2:26" x14ac:dyDescent="0.25">
      <c r="B34" s="327" t="s">
        <v>109</v>
      </c>
      <c r="C34" s="214"/>
      <c r="D34" s="47"/>
      <c r="E34" s="47"/>
      <c r="F34" s="45"/>
      <c r="G34" s="48"/>
      <c r="H34" s="49"/>
      <c r="I34" s="49"/>
      <c r="J34" s="49"/>
      <c r="K34" s="220"/>
      <c r="L34" s="219">
        <v>136</v>
      </c>
      <c r="M34" s="239">
        <v>0</v>
      </c>
      <c r="N34" s="239">
        <v>0</v>
      </c>
      <c r="O34" s="159"/>
      <c r="P34" s="226"/>
      <c r="Q34" s="220"/>
      <c r="R34" s="220"/>
      <c r="S34" s="49"/>
      <c r="T34" s="49"/>
      <c r="U34" s="49"/>
      <c r="V34" s="130"/>
      <c r="X34" s="321"/>
    </row>
    <row r="35" spans="2:26" s="56" customFormat="1" ht="13.5" customHeight="1" x14ac:dyDescent="0.25">
      <c r="B35" s="50" t="s">
        <v>114</v>
      </c>
      <c r="C35" s="215"/>
      <c r="D35" s="53"/>
      <c r="E35" s="53"/>
      <c r="F35" s="53"/>
      <c r="G35" s="51"/>
      <c r="H35" s="52"/>
      <c r="I35" s="52"/>
      <c r="J35" s="52"/>
      <c r="K35" s="222"/>
      <c r="L35" s="223">
        <v>1757.5984608751037</v>
      </c>
      <c r="M35" s="223">
        <f>SUM(M31:M34)+18</f>
        <v>375.38606487510367</v>
      </c>
      <c r="N35" s="223">
        <f>SUM(N31:N34)</f>
        <v>1144.6125339999999</v>
      </c>
      <c r="O35" s="160"/>
      <c r="P35" s="222"/>
      <c r="Q35" s="222"/>
      <c r="R35" s="222"/>
      <c r="S35" s="52"/>
      <c r="T35" s="52"/>
      <c r="U35" s="52"/>
      <c r="V35" s="55"/>
      <c r="X35" s="321"/>
    </row>
    <row r="36" spans="2:26" ht="47.25" customHeight="1" x14ac:dyDescent="0.25">
      <c r="B36" s="44" t="s">
        <v>131</v>
      </c>
      <c r="C36" s="214" t="s">
        <v>27</v>
      </c>
      <c r="D36" s="47" t="s">
        <v>13</v>
      </c>
      <c r="E36" s="47" t="s">
        <v>13</v>
      </c>
      <c r="F36" s="45" t="s">
        <v>132</v>
      </c>
      <c r="G36" s="47" t="s">
        <v>13</v>
      </c>
      <c r="H36" s="47" t="s">
        <v>13</v>
      </c>
      <c r="I36" s="47" t="s">
        <v>13</v>
      </c>
      <c r="J36" s="47" t="s">
        <v>13</v>
      </c>
      <c r="K36" s="218" t="s">
        <v>108</v>
      </c>
      <c r="L36" s="219">
        <v>1666.1237499999997</v>
      </c>
      <c r="M36" s="239">
        <v>0</v>
      </c>
      <c r="N36" s="219">
        <v>1666.1237499999997</v>
      </c>
      <c r="O36" s="159" t="s">
        <v>133</v>
      </c>
      <c r="P36" s="218" t="s">
        <v>108</v>
      </c>
      <c r="Q36" s="46" t="s">
        <v>108</v>
      </c>
      <c r="R36" s="46" t="s">
        <v>108</v>
      </c>
      <c r="S36" s="46" t="s">
        <v>108</v>
      </c>
      <c r="T36" s="46" t="s">
        <v>108</v>
      </c>
      <c r="U36" s="46" t="s">
        <v>108</v>
      </c>
      <c r="V36" s="130" t="s">
        <v>108</v>
      </c>
      <c r="X36" s="321"/>
    </row>
    <row r="37" spans="2:26" ht="13.5" customHeight="1" x14ac:dyDescent="0.25">
      <c r="B37" s="284" t="s">
        <v>18</v>
      </c>
      <c r="C37" s="285"/>
      <c r="D37" s="286"/>
      <c r="E37" s="286"/>
      <c r="F37" s="286"/>
      <c r="G37" s="287"/>
      <c r="H37" s="286"/>
      <c r="I37" s="286"/>
      <c r="J37" s="288"/>
      <c r="K37" s="289"/>
      <c r="L37" s="290">
        <v>43452.566169121565</v>
      </c>
      <c r="M37" s="290">
        <f>M9+M35+M30+M22+M14+M26+M36-1</f>
        <v>2378.400271122397</v>
      </c>
      <c r="N37" s="290">
        <f>N9+N35+N30+N22+N14+N26+N36</f>
        <v>31184.204852787498</v>
      </c>
      <c r="O37" s="286"/>
      <c r="P37" s="286"/>
      <c r="Q37" s="288"/>
      <c r="R37" s="288"/>
      <c r="S37" s="286"/>
      <c r="T37" s="288"/>
      <c r="U37" s="288"/>
      <c r="V37" s="288"/>
      <c r="X37" s="321"/>
    </row>
    <row r="38" spans="2:26" x14ac:dyDescent="0.25">
      <c r="B38" s="62" t="s">
        <v>335</v>
      </c>
      <c r="C38" s="62"/>
      <c r="D38" s="63"/>
      <c r="E38" s="63"/>
      <c r="F38" s="63"/>
      <c r="G38" s="63"/>
      <c r="H38" s="63"/>
      <c r="I38" s="63"/>
      <c r="J38" s="63"/>
      <c r="K38" s="63"/>
      <c r="L38" s="63"/>
      <c r="M38" s="63"/>
      <c r="N38" s="63"/>
      <c r="O38" s="63"/>
      <c r="P38" s="63"/>
      <c r="Q38" s="63"/>
      <c r="R38" s="63"/>
      <c r="S38" s="63"/>
      <c r="T38" s="63"/>
      <c r="U38" s="63"/>
      <c r="V38" s="63"/>
    </row>
    <row r="39" spans="2:26" x14ac:dyDescent="0.25">
      <c r="B39" s="62" t="s">
        <v>134</v>
      </c>
      <c r="C39" s="62"/>
      <c r="D39" s="63"/>
      <c r="E39" s="63"/>
      <c r="F39" s="63"/>
      <c r="G39" s="63"/>
      <c r="H39" s="63"/>
      <c r="I39" s="63"/>
      <c r="J39" s="63"/>
      <c r="K39" s="63"/>
      <c r="L39" s="63"/>
      <c r="M39" s="63"/>
      <c r="N39" s="63"/>
      <c r="O39" s="63"/>
      <c r="P39" s="63"/>
      <c r="Q39" s="63"/>
      <c r="R39" s="63"/>
      <c r="S39" s="63"/>
      <c r="T39" s="63"/>
      <c r="U39" s="63"/>
      <c r="V39" s="63"/>
    </row>
    <row r="40" spans="2:26" ht="42" customHeight="1" x14ac:dyDescent="0.25">
      <c r="B40" s="372" t="s">
        <v>334</v>
      </c>
      <c r="C40" s="372"/>
      <c r="D40" s="373"/>
      <c r="E40" s="373"/>
      <c r="F40" s="373"/>
      <c r="G40" s="373"/>
      <c r="H40" s="373"/>
      <c r="I40" s="373"/>
      <c r="J40" s="373"/>
      <c r="K40" s="373"/>
      <c r="L40" s="373"/>
      <c r="M40" s="373"/>
      <c r="N40" s="373"/>
      <c r="O40" s="373"/>
      <c r="P40" s="373"/>
      <c r="Q40" s="373"/>
      <c r="R40" s="373"/>
      <c r="S40" s="373"/>
      <c r="T40" s="373"/>
      <c r="U40" s="373"/>
      <c r="V40" s="373"/>
    </row>
    <row r="41" spans="2:26" x14ac:dyDescent="0.25">
      <c r="F41" s="63"/>
      <c r="G41" s="63"/>
      <c r="H41" s="63"/>
      <c r="I41" s="63"/>
      <c r="J41" s="63"/>
      <c r="K41" s="63"/>
      <c r="L41" s="63"/>
      <c r="M41" s="63"/>
      <c r="N41" s="63"/>
      <c r="O41" s="63"/>
      <c r="P41" s="63"/>
      <c r="Q41" s="63"/>
      <c r="R41" s="63"/>
      <c r="S41" s="63"/>
      <c r="T41" s="63"/>
      <c r="U41" s="63"/>
      <c r="V41" s="63"/>
    </row>
    <row r="42" spans="2:26" x14ac:dyDescent="0.25">
      <c r="O42" s="38"/>
      <c r="P42" s="38"/>
      <c r="S42" s="38"/>
    </row>
    <row r="43" spans="2:26" x14ac:dyDescent="0.25">
      <c r="O43" s="38"/>
      <c r="P43" s="38"/>
      <c r="S43" s="38"/>
    </row>
    <row r="44" spans="2:26" x14ac:dyDescent="0.25">
      <c r="B44" s="60"/>
      <c r="O44" s="38"/>
      <c r="P44" s="38"/>
      <c r="S44" s="38"/>
    </row>
    <row r="45" spans="2:26" x14ac:dyDescent="0.25">
      <c r="O45" s="38"/>
      <c r="P45" s="38"/>
      <c r="S45" s="38"/>
    </row>
    <row r="46" spans="2:26" x14ac:dyDescent="0.25">
      <c r="O46" s="38"/>
      <c r="P46" s="38"/>
      <c r="S46" s="38"/>
    </row>
    <row r="47" spans="2:26" ht="15" x14ac:dyDescent="0.25">
      <c r="B47" s="211"/>
      <c r="C47" s="211"/>
      <c r="O47" s="38"/>
      <c r="P47" s="38"/>
      <c r="S47" s="38"/>
    </row>
    <row r="48" spans="2:26" ht="15" x14ac:dyDescent="0.25">
      <c r="B48" s="211"/>
      <c r="C48" s="211"/>
      <c r="D48" s="212"/>
    </row>
    <row r="49" spans="4:23" ht="15" x14ac:dyDescent="0.25">
      <c r="D49" s="212"/>
      <c r="F49" s="212"/>
      <c r="W49" s="56"/>
    </row>
    <row r="50" spans="4:23" ht="15" x14ac:dyDescent="0.25">
      <c r="D50" s="212"/>
      <c r="F50" s="212"/>
    </row>
    <row r="51" spans="4:23" ht="15" x14ac:dyDescent="0.25">
      <c r="D51" s="212"/>
      <c r="F51" s="212"/>
    </row>
    <row r="52" spans="4:23" ht="15" x14ac:dyDescent="0.25">
      <c r="D52" s="212"/>
      <c r="F52" s="212"/>
    </row>
    <row r="53" spans="4:23" ht="15" x14ac:dyDescent="0.25">
      <c r="D53" s="212"/>
      <c r="F53" s="212"/>
    </row>
    <row r="54" spans="4:23" ht="15" x14ac:dyDescent="0.25">
      <c r="D54" s="212"/>
      <c r="F54" s="212"/>
    </row>
  </sheetData>
  <mergeCells count="13">
    <mergeCell ref="C1:K1"/>
    <mergeCell ref="L1:N1"/>
    <mergeCell ref="O1:V1"/>
    <mergeCell ref="B40:V40"/>
    <mergeCell ref="S2:U2"/>
    <mergeCell ref="B2:B3"/>
    <mergeCell ref="D2:F2"/>
    <mergeCell ref="G2:I2"/>
    <mergeCell ref="P2:R2"/>
    <mergeCell ref="D19:D20"/>
    <mergeCell ref="E19:E20"/>
    <mergeCell ref="F19:F20"/>
    <mergeCell ref="L2:N2"/>
  </mergeCells>
  <printOptions horizontalCentered="1" verticalCentered="1"/>
  <pageMargins left="0.23622047244094491" right="0.23622047244094491"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9B7F0-8F65-453F-A2A8-24361CBF3961}">
  <sheetPr>
    <pageSetUpPr fitToPage="1"/>
  </sheetPr>
  <dimension ref="B1:Y40"/>
  <sheetViews>
    <sheetView showGridLines="0" zoomScaleNormal="100" zoomScaleSheetLayoutView="100" workbookViewId="0"/>
  </sheetViews>
  <sheetFormatPr defaultColWidth="8.7109375" defaultRowHeight="12.75" x14ac:dyDescent="0.25"/>
  <cols>
    <col min="1" max="1" width="2.85546875" style="38" customWidth="1"/>
    <col min="2" max="2" width="25.5703125" style="38" customWidth="1"/>
    <col min="3" max="3" width="5.7109375" style="38" customWidth="1"/>
    <col min="4" max="10" width="9.5703125" style="38" customWidth="1"/>
    <col min="11" max="11" width="12" style="38" bestFit="1" customWidth="1"/>
    <col min="12" max="12" width="9.5703125" style="38" customWidth="1"/>
    <col min="13" max="13" width="14.140625" style="38" customWidth="1"/>
    <col min="14" max="14" width="9.5703125" style="38" customWidth="1"/>
    <col min="15" max="16" width="9.5703125" style="39" customWidth="1"/>
    <col min="17" max="18" width="9.5703125" style="38" customWidth="1"/>
    <col min="19" max="19" width="9.5703125" style="39" customWidth="1"/>
    <col min="20" max="22" width="9.5703125" style="38" customWidth="1"/>
    <col min="23" max="23" width="27.140625" style="38" bestFit="1" customWidth="1"/>
    <col min="24" max="16384" width="8.7109375" style="38"/>
  </cols>
  <sheetData>
    <row r="1" spans="2:25" ht="15" x14ac:dyDescent="0.25">
      <c r="B1" s="291" t="s">
        <v>55</v>
      </c>
      <c r="C1" s="385"/>
      <c r="D1" s="369"/>
      <c r="E1" s="369"/>
      <c r="F1" s="369"/>
      <c r="G1" s="369"/>
      <c r="H1" s="369"/>
      <c r="I1" s="369"/>
      <c r="J1" s="369"/>
      <c r="K1" s="369"/>
      <c r="L1" s="370"/>
      <c r="M1" s="370"/>
      <c r="N1" s="371"/>
      <c r="O1" s="371"/>
      <c r="P1" s="371"/>
      <c r="Q1" s="371"/>
      <c r="R1" s="371"/>
      <c r="S1" s="371"/>
      <c r="T1" s="371"/>
      <c r="U1" s="371"/>
      <c r="V1" s="371"/>
    </row>
    <row r="2" spans="2:25" ht="26.25" customHeight="1" x14ac:dyDescent="0.25">
      <c r="B2" s="377" t="s">
        <v>5</v>
      </c>
      <c r="C2" s="281"/>
      <c r="D2" s="378" t="s">
        <v>80</v>
      </c>
      <c r="E2" s="374"/>
      <c r="F2" s="379"/>
      <c r="G2" s="374" t="s">
        <v>81</v>
      </c>
      <c r="H2" s="374"/>
      <c r="I2" s="376"/>
      <c r="J2" s="281"/>
      <c r="K2" s="281"/>
      <c r="L2" s="384" t="s">
        <v>82</v>
      </c>
      <c r="M2" s="384"/>
      <c r="N2" s="384"/>
      <c r="O2" s="312" t="s">
        <v>83</v>
      </c>
      <c r="P2" s="374" t="s">
        <v>84</v>
      </c>
      <c r="Q2" s="375"/>
      <c r="R2" s="375"/>
      <c r="S2" s="374" t="s">
        <v>85</v>
      </c>
      <c r="T2" s="375"/>
      <c r="U2" s="376"/>
      <c r="V2" s="281"/>
    </row>
    <row r="3" spans="2:25" ht="43.9" customHeight="1" x14ac:dyDescent="0.25">
      <c r="B3" s="377"/>
      <c r="C3" s="281" t="s">
        <v>86</v>
      </c>
      <c r="D3" s="283" t="s">
        <v>87</v>
      </c>
      <c r="E3" s="283" t="s">
        <v>88</v>
      </c>
      <c r="F3" s="283" t="s">
        <v>89</v>
      </c>
      <c r="G3" s="283" t="s">
        <v>90</v>
      </c>
      <c r="H3" s="283" t="s">
        <v>91</v>
      </c>
      <c r="I3" s="283" t="s">
        <v>42</v>
      </c>
      <c r="J3" s="283" t="s">
        <v>92</v>
      </c>
      <c r="K3" s="283" t="s">
        <v>333</v>
      </c>
      <c r="L3" s="282" t="s">
        <v>93</v>
      </c>
      <c r="M3" s="283" t="s">
        <v>341</v>
      </c>
      <c r="N3" s="282" t="s">
        <v>94</v>
      </c>
      <c r="O3" s="282" t="s">
        <v>95</v>
      </c>
      <c r="P3" s="283" t="s">
        <v>42</v>
      </c>
      <c r="Q3" s="283" t="s">
        <v>96</v>
      </c>
      <c r="R3" s="283" t="s">
        <v>97</v>
      </c>
      <c r="S3" s="283" t="s">
        <v>98</v>
      </c>
      <c r="T3" s="283" t="s">
        <v>99</v>
      </c>
      <c r="U3" s="283" t="s">
        <v>100</v>
      </c>
      <c r="V3" s="283" t="s">
        <v>101</v>
      </c>
    </row>
    <row r="4" spans="2:25" ht="18" customHeight="1" x14ac:dyDescent="0.25">
      <c r="B4" s="40" t="s">
        <v>135</v>
      </c>
      <c r="C4" s="228"/>
      <c r="D4" s="66"/>
      <c r="E4" s="66"/>
      <c r="F4" s="66"/>
      <c r="G4" s="64"/>
      <c r="H4" s="65"/>
      <c r="I4" s="65"/>
      <c r="J4" s="66"/>
      <c r="K4" s="66"/>
      <c r="L4" s="66"/>
      <c r="M4" s="66"/>
      <c r="N4" s="66"/>
      <c r="O4" s="66"/>
      <c r="P4" s="158"/>
      <c r="Q4" s="158"/>
      <c r="R4" s="66"/>
      <c r="S4" s="158"/>
      <c r="T4" s="158"/>
      <c r="U4" s="66"/>
      <c r="V4" s="130"/>
      <c r="W4" s="321"/>
    </row>
    <row r="5" spans="2:25" x14ac:dyDescent="0.25">
      <c r="B5" s="44" t="s">
        <v>136</v>
      </c>
      <c r="C5" s="45" t="s">
        <v>9</v>
      </c>
      <c r="D5" s="47">
        <v>42064</v>
      </c>
      <c r="E5" s="47">
        <v>43040</v>
      </c>
      <c r="F5" s="67" t="s">
        <v>103</v>
      </c>
      <c r="G5" s="230">
        <v>1491.5</v>
      </c>
      <c r="H5" s="230">
        <v>25</v>
      </c>
      <c r="I5" s="230">
        <f>SUM(G5:H5)</f>
        <v>1516.5</v>
      </c>
      <c r="J5" s="230">
        <v>1601</v>
      </c>
      <c r="K5" s="219">
        <v>278.54999993989992</v>
      </c>
      <c r="L5" s="230">
        <v>678.76973656681128</v>
      </c>
      <c r="M5" s="230">
        <v>7.2501814073113415</v>
      </c>
      <c r="N5" s="230">
        <v>382.32528919799995</v>
      </c>
      <c r="O5" s="45" t="s">
        <v>137</v>
      </c>
      <c r="P5" s="230">
        <v>2096</v>
      </c>
      <c r="Q5" s="230">
        <v>1696</v>
      </c>
      <c r="R5" s="230">
        <v>400</v>
      </c>
      <c r="S5" s="127">
        <v>1.3083623642853781</v>
      </c>
      <c r="T5" s="128">
        <v>1.2638902540926886</v>
      </c>
      <c r="U5" s="129">
        <v>7.910526151051811E-2</v>
      </c>
      <c r="V5" s="130">
        <v>0.97662938391777054</v>
      </c>
      <c r="W5" s="321"/>
      <c r="X5" s="68"/>
      <c r="Y5" s="68"/>
    </row>
    <row r="6" spans="2:25" ht="16.5" customHeight="1" x14ac:dyDescent="0.25">
      <c r="B6" s="44" t="s">
        <v>138</v>
      </c>
      <c r="C6" s="45" t="s">
        <v>9</v>
      </c>
      <c r="D6" s="152">
        <v>43070</v>
      </c>
      <c r="E6" s="152">
        <v>44256</v>
      </c>
      <c r="F6" s="156" t="s">
        <v>103</v>
      </c>
      <c r="G6" s="230">
        <v>1618.6</v>
      </c>
      <c r="H6" s="391">
        <v>25</v>
      </c>
      <c r="I6" s="230">
        <f t="shared" ref="I6:I14" si="0">SUM(G6:H6)</f>
        <v>1643.6</v>
      </c>
      <c r="J6" s="230">
        <v>1744</v>
      </c>
      <c r="K6" s="219">
        <v>374.94400049000001</v>
      </c>
      <c r="L6" s="232">
        <v>1945</v>
      </c>
      <c r="M6" s="231">
        <v>14</v>
      </c>
      <c r="N6" s="232">
        <v>1290</v>
      </c>
      <c r="O6" s="388" t="s">
        <v>137</v>
      </c>
      <c r="P6" s="230">
        <v>2099</v>
      </c>
      <c r="Q6" s="230">
        <v>1331</v>
      </c>
      <c r="R6" s="230">
        <v>768</v>
      </c>
      <c r="S6" s="127">
        <v>1.2033174303202741</v>
      </c>
      <c r="T6" s="128">
        <v>1.207421303706715</v>
      </c>
      <c r="U6" s="129">
        <v>6.2796907930019685E-2</v>
      </c>
      <c r="V6" s="130">
        <v>0.52813055726594438</v>
      </c>
      <c r="W6" s="321"/>
      <c r="X6" s="68"/>
      <c r="Y6" s="68"/>
    </row>
    <row r="7" spans="2:25" ht="16.5" customHeight="1" x14ac:dyDescent="0.25">
      <c r="B7" s="44" t="s">
        <v>139</v>
      </c>
      <c r="C7" s="45" t="s">
        <v>15</v>
      </c>
      <c r="D7" s="153"/>
      <c r="E7" s="153"/>
      <c r="F7" s="155"/>
      <c r="G7" s="232">
        <v>290.4999995</v>
      </c>
      <c r="H7" s="393"/>
      <c r="I7" s="232">
        <f t="shared" si="0"/>
        <v>290.4999995</v>
      </c>
      <c r="J7" s="232">
        <v>311</v>
      </c>
      <c r="K7" s="219">
        <v>37.318238648462952</v>
      </c>
      <c r="L7" s="233"/>
      <c r="M7" s="233"/>
      <c r="N7" s="233"/>
      <c r="O7" s="389"/>
      <c r="P7" s="232">
        <v>377</v>
      </c>
      <c r="Q7" s="232">
        <v>230</v>
      </c>
      <c r="R7" s="232">
        <v>147</v>
      </c>
      <c r="S7" s="127">
        <v>1.2161754606057966</v>
      </c>
      <c r="T7" s="128">
        <v>1.2131577468751402</v>
      </c>
      <c r="U7" s="129">
        <v>6.4403732308554895E-2</v>
      </c>
      <c r="V7" s="130">
        <v>0.5928085457944291</v>
      </c>
      <c r="W7" s="321"/>
      <c r="X7" s="68"/>
      <c r="Y7" s="68"/>
    </row>
    <row r="8" spans="2:25" ht="16.5" customHeight="1" x14ac:dyDescent="0.25">
      <c r="B8" s="44" t="s">
        <v>140</v>
      </c>
      <c r="C8" s="45" t="s">
        <v>27</v>
      </c>
      <c r="D8" s="154"/>
      <c r="E8" s="154"/>
      <c r="F8" s="157"/>
      <c r="G8" s="230">
        <v>570.20000000000005</v>
      </c>
      <c r="H8" s="392"/>
      <c r="I8" s="230">
        <f t="shared" si="0"/>
        <v>570.20000000000005</v>
      </c>
      <c r="J8" s="230">
        <v>613</v>
      </c>
      <c r="K8" s="219">
        <v>234.40113917957484</v>
      </c>
      <c r="L8" s="234"/>
      <c r="M8" s="234"/>
      <c r="N8" s="234"/>
      <c r="O8" s="390"/>
      <c r="P8" s="230">
        <v>743</v>
      </c>
      <c r="Q8" s="230">
        <v>454</v>
      </c>
      <c r="R8" s="230">
        <v>289</v>
      </c>
      <c r="S8" s="127">
        <v>1.2119487160241402</v>
      </c>
      <c r="T8" s="128">
        <v>1.2130959178003069</v>
      </c>
      <c r="U8" s="129">
        <v>6.3460464251812398E-2</v>
      </c>
      <c r="V8" s="130">
        <v>0.55931393433405163</v>
      </c>
      <c r="W8" s="321"/>
      <c r="X8" s="68"/>
      <c r="Y8" s="68"/>
    </row>
    <row r="9" spans="2:25" ht="16.5" customHeight="1" x14ac:dyDescent="0.25">
      <c r="B9" s="44" t="s">
        <v>141</v>
      </c>
      <c r="C9" s="45" t="s">
        <v>9</v>
      </c>
      <c r="D9" s="152">
        <v>43862</v>
      </c>
      <c r="E9" s="152">
        <v>45200</v>
      </c>
      <c r="F9" s="156" t="s">
        <v>103</v>
      </c>
      <c r="G9" s="230">
        <v>3641.586918</v>
      </c>
      <c r="H9" s="391">
        <v>25</v>
      </c>
      <c r="I9" s="230">
        <f t="shared" si="0"/>
        <v>3666.586918</v>
      </c>
      <c r="J9" s="230">
        <v>3791</v>
      </c>
      <c r="K9" s="219">
        <v>736.21277499999997</v>
      </c>
      <c r="L9" s="232">
        <v>4595</v>
      </c>
      <c r="M9" s="231">
        <v>21</v>
      </c>
      <c r="N9" s="232">
        <v>3513</v>
      </c>
      <c r="O9" s="388" t="s">
        <v>137</v>
      </c>
      <c r="P9" s="230">
        <v>4593</v>
      </c>
      <c r="Q9" s="230">
        <v>2061</v>
      </c>
      <c r="R9" s="230">
        <v>2532</v>
      </c>
      <c r="S9" s="127">
        <v>1.2118310549691726</v>
      </c>
      <c r="T9" s="128">
        <v>1.1352772252930758</v>
      </c>
      <c r="U9" s="129">
        <v>0.11390210820953173</v>
      </c>
      <c r="V9" s="130">
        <v>0.26993140172544855</v>
      </c>
      <c r="W9" s="321"/>
      <c r="X9" s="68"/>
      <c r="Y9" s="68"/>
    </row>
    <row r="10" spans="2:25" ht="16.5" customHeight="1" x14ac:dyDescent="0.25">
      <c r="B10" s="44" t="s">
        <v>142</v>
      </c>
      <c r="C10" s="45" t="s">
        <v>15</v>
      </c>
      <c r="D10" s="153"/>
      <c r="E10" s="153"/>
      <c r="F10" s="155"/>
      <c r="G10" s="232">
        <v>590</v>
      </c>
      <c r="H10" s="393"/>
      <c r="I10" s="232">
        <f t="shared" si="0"/>
        <v>590</v>
      </c>
      <c r="J10" s="232">
        <v>634</v>
      </c>
      <c r="K10" s="219">
        <v>72.984297062626965</v>
      </c>
      <c r="L10" s="233"/>
      <c r="M10" s="233"/>
      <c r="N10" s="233"/>
      <c r="O10" s="389"/>
      <c r="P10" s="232">
        <v>770</v>
      </c>
      <c r="Q10" s="232">
        <v>355</v>
      </c>
      <c r="R10" s="232">
        <v>415</v>
      </c>
      <c r="S10" s="127">
        <v>1.2126249174764234</v>
      </c>
      <c r="T10" s="128">
        <v>1.1356942365630134</v>
      </c>
      <c r="U10" s="129">
        <v>0.11330754566857792</v>
      </c>
      <c r="V10" s="130">
        <v>0.31292372881355929</v>
      </c>
      <c r="W10" s="321"/>
      <c r="X10" s="68"/>
      <c r="Y10" s="68"/>
    </row>
    <row r="11" spans="2:25" ht="16.5" customHeight="1" x14ac:dyDescent="0.25">
      <c r="B11" s="44" t="s">
        <v>143</v>
      </c>
      <c r="C11" s="45" t="s">
        <v>27</v>
      </c>
      <c r="D11" s="154"/>
      <c r="E11" s="154"/>
      <c r="F11" s="157"/>
      <c r="G11" s="230">
        <v>664.30899999999997</v>
      </c>
      <c r="H11" s="392"/>
      <c r="I11" s="230">
        <f t="shared" si="0"/>
        <v>664.30899999999997</v>
      </c>
      <c r="J11" s="230">
        <v>657</v>
      </c>
      <c r="K11" s="219">
        <v>257.42466794917476</v>
      </c>
      <c r="L11" s="234"/>
      <c r="M11" s="234"/>
      <c r="N11" s="234"/>
      <c r="O11" s="390"/>
      <c r="P11" s="230">
        <v>794</v>
      </c>
      <c r="Q11" s="230">
        <v>333</v>
      </c>
      <c r="R11" s="230">
        <v>461</v>
      </c>
      <c r="S11" s="127">
        <v>1.2078755507072674</v>
      </c>
      <c r="T11" s="128">
        <v>1.1278751252208719</v>
      </c>
      <c r="U11" s="129">
        <v>0.11404211490226746</v>
      </c>
      <c r="V11" s="130">
        <v>0.28629372776825246</v>
      </c>
      <c r="W11" s="321"/>
      <c r="X11" s="68"/>
      <c r="Y11" s="68"/>
    </row>
    <row r="12" spans="2:25" x14ac:dyDescent="0.25">
      <c r="B12" s="44" t="s">
        <v>144</v>
      </c>
      <c r="C12" s="45" t="s">
        <v>9</v>
      </c>
      <c r="D12" s="126">
        <v>44909</v>
      </c>
      <c r="E12" s="152" t="s">
        <v>127</v>
      </c>
      <c r="F12" s="156" t="s">
        <v>305</v>
      </c>
      <c r="G12" s="230">
        <v>3482.6</v>
      </c>
      <c r="H12" s="391">
        <v>25</v>
      </c>
      <c r="I12" s="230">
        <f t="shared" si="0"/>
        <v>3507.6</v>
      </c>
      <c r="J12" s="230">
        <v>980</v>
      </c>
      <c r="K12" s="219">
        <v>2834.9949999999999</v>
      </c>
      <c r="L12" s="232">
        <v>7890</v>
      </c>
      <c r="M12" s="231">
        <v>19</v>
      </c>
      <c r="N12" s="232">
        <v>1844</v>
      </c>
      <c r="O12" s="388" t="s">
        <v>137</v>
      </c>
      <c r="P12" s="230">
        <v>1084</v>
      </c>
      <c r="Q12" s="230">
        <v>213</v>
      </c>
      <c r="R12" s="230">
        <v>871</v>
      </c>
      <c r="S12" s="127">
        <v>1.106139282889443</v>
      </c>
      <c r="T12" s="128">
        <v>1.1773301294668217</v>
      </c>
      <c r="U12" s="129">
        <v>0.20637674162918329</v>
      </c>
      <c r="V12" s="131">
        <v>0</v>
      </c>
      <c r="W12" s="321"/>
      <c r="X12" s="68"/>
      <c r="Y12" s="68"/>
    </row>
    <row r="13" spans="2:25" ht="17.25" customHeight="1" x14ac:dyDescent="0.25">
      <c r="B13" s="44" t="s">
        <v>145</v>
      </c>
      <c r="C13" s="45" t="s">
        <v>27</v>
      </c>
      <c r="D13" s="126">
        <v>45096</v>
      </c>
      <c r="E13" s="153"/>
      <c r="F13" s="155"/>
      <c r="G13" s="230">
        <v>364.25</v>
      </c>
      <c r="H13" s="392"/>
      <c r="I13" s="230">
        <f t="shared" si="0"/>
        <v>364.25</v>
      </c>
      <c r="J13" s="230">
        <v>91</v>
      </c>
      <c r="K13" s="219">
        <v>332.27457843486525</v>
      </c>
      <c r="L13" s="233"/>
      <c r="M13" s="233"/>
      <c r="N13" s="233"/>
      <c r="O13" s="389"/>
      <c r="P13" s="230">
        <v>100</v>
      </c>
      <c r="Q13" s="230">
        <v>20</v>
      </c>
      <c r="R13" s="230">
        <v>80</v>
      </c>
      <c r="S13" s="127">
        <v>1.101551638507648</v>
      </c>
      <c r="T13" s="128">
        <v>1.132629652169882</v>
      </c>
      <c r="U13" s="129">
        <v>0.20021885036705811</v>
      </c>
      <c r="V13" s="131">
        <v>0</v>
      </c>
      <c r="W13" s="321"/>
      <c r="X13" s="68"/>
      <c r="Y13" s="68"/>
    </row>
    <row r="14" spans="2:25" ht="17.25" customHeight="1" x14ac:dyDescent="0.25">
      <c r="B14" s="44" t="s">
        <v>146</v>
      </c>
      <c r="C14" s="45" t="s">
        <v>15</v>
      </c>
      <c r="D14" s="126">
        <v>45014</v>
      </c>
      <c r="E14" s="154"/>
      <c r="F14" s="157"/>
      <c r="G14" s="232">
        <v>3562.6</v>
      </c>
      <c r="H14" s="232">
        <v>25</v>
      </c>
      <c r="I14" s="232">
        <f t="shared" si="0"/>
        <v>3587.6</v>
      </c>
      <c r="J14" s="232">
        <v>803</v>
      </c>
      <c r="K14" s="219">
        <v>1057.0409262684825</v>
      </c>
      <c r="L14" s="234"/>
      <c r="M14" s="234"/>
      <c r="N14" s="234"/>
      <c r="O14" s="389"/>
      <c r="P14" s="232">
        <v>887</v>
      </c>
      <c r="Q14" s="232">
        <v>208</v>
      </c>
      <c r="R14" s="232">
        <v>679</v>
      </c>
      <c r="S14" s="127">
        <v>1.1037162908899942</v>
      </c>
      <c r="T14" s="128">
        <v>1.1405631851522304</v>
      </c>
      <c r="U14" s="129">
        <v>0.19863331690170583</v>
      </c>
      <c r="V14" s="131">
        <v>0</v>
      </c>
      <c r="W14" s="321"/>
      <c r="X14" s="68"/>
      <c r="Y14" s="68"/>
    </row>
    <row r="15" spans="2:25" ht="13.5" customHeight="1" x14ac:dyDescent="0.25">
      <c r="B15" s="40" t="s">
        <v>109</v>
      </c>
      <c r="C15" s="213"/>
      <c r="D15" s="43"/>
      <c r="E15" s="43"/>
      <c r="F15" s="43"/>
      <c r="G15" s="57"/>
      <c r="H15" s="69"/>
      <c r="I15" s="69"/>
      <c r="J15" s="136">
        <v>0</v>
      </c>
      <c r="K15" s="49">
        <v>0</v>
      </c>
      <c r="L15" s="232">
        <v>12894.847412457088</v>
      </c>
      <c r="M15" s="165">
        <v>4.8474124570876649</v>
      </c>
      <c r="N15" s="232">
        <v>6532</v>
      </c>
      <c r="O15" s="43"/>
      <c r="P15" s="69"/>
      <c r="Q15" s="136"/>
      <c r="R15" s="136"/>
      <c r="S15" s="69"/>
      <c r="T15" s="136"/>
      <c r="U15" s="136"/>
      <c r="V15" s="130"/>
      <c r="X15" s="68"/>
      <c r="Y15" s="68"/>
    </row>
    <row r="16" spans="2:25" s="56" customFormat="1" ht="13.5" customHeight="1" x14ac:dyDescent="0.25">
      <c r="B16" s="50" t="s">
        <v>21</v>
      </c>
      <c r="C16" s="215"/>
      <c r="D16" s="53"/>
      <c r="E16" s="53"/>
      <c r="F16" s="53"/>
      <c r="G16" s="51"/>
      <c r="H16" s="52"/>
      <c r="I16" s="52"/>
      <c r="J16" s="52"/>
      <c r="K16" s="52"/>
      <c r="L16" s="223">
        <v>28006.617149023899</v>
      </c>
      <c r="M16" s="223">
        <f>SUM(M5:M15)+1</f>
        <v>67.097593864399016</v>
      </c>
      <c r="N16" s="223">
        <f>SUM(N5:N15)</f>
        <v>13561.325289198001</v>
      </c>
      <c r="O16" s="53"/>
      <c r="P16" s="52"/>
      <c r="Q16" s="52"/>
      <c r="R16" s="52"/>
      <c r="S16" s="52"/>
      <c r="T16" s="52"/>
      <c r="U16" s="52"/>
      <c r="V16" s="108"/>
      <c r="X16" s="68"/>
      <c r="Y16" s="68"/>
    </row>
    <row r="17" spans="2:25" ht="13.5" customHeight="1" x14ac:dyDescent="0.25">
      <c r="B17" s="40" t="s">
        <v>19</v>
      </c>
      <c r="C17" s="213"/>
      <c r="D17" s="47"/>
      <c r="E17" s="47"/>
      <c r="F17" s="67"/>
      <c r="G17" s="48"/>
      <c r="H17" s="49"/>
      <c r="I17" s="49"/>
      <c r="J17" s="49"/>
      <c r="K17" s="49"/>
      <c r="L17" s="49">
        <v>0</v>
      </c>
      <c r="M17" s="49"/>
      <c r="N17" s="49"/>
      <c r="O17" s="45"/>
      <c r="P17" s="49"/>
      <c r="Q17" s="49"/>
      <c r="R17" s="49"/>
      <c r="S17" s="49"/>
      <c r="T17" s="49"/>
      <c r="U17" s="49"/>
      <c r="V17" s="130"/>
      <c r="X17" s="68"/>
      <c r="Y17" s="68" t="s">
        <v>78</v>
      </c>
    </row>
    <row r="18" spans="2:25" x14ac:dyDescent="0.25">
      <c r="B18" s="44" t="s">
        <v>148</v>
      </c>
      <c r="C18" s="45" t="s">
        <v>15</v>
      </c>
      <c r="D18" s="47">
        <v>41791</v>
      </c>
      <c r="E18" s="47">
        <v>44148</v>
      </c>
      <c r="F18" s="67" t="s">
        <v>103</v>
      </c>
      <c r="G18" s="232">
        <v>590</v>
      </c>
      <c r="H18" s="232">
        <v>200</v>
      </c>
      <c r="I18" s="232">
        <f t="shared" ref="I18:I20" si="1">SUM(G18:H18)</f>
        <v>790</v>
      </c>
      <c r="J18" s="232">
        <v>871.50045099999988</v>
      </c>
      <c r="K18" s="219">
        <v>134.104114199648</v>
      </c>
      <c r="L18" s="230">
        <v>153.09234889639382</v>
      </c>
      <c r="M18" s="230">
        <v>8.5732285663937891</v>
      </c>
      <c r="N18" s="230">
        <v>46.474776409999997</v>
      </c>
      <c r="O18" s="45" t="s">
        <v>137</v>
      </c>
      <c r="P18" s="232">
        <v>1271.3834030000003</v>
      </c>
      <c r="Q18" s="232">
        <v>1208.7870930000001</v>
      </c>
      <c r="R18" s="232">
        <v>62.596310000000003</v>
      </c>
      <c r="S18" s="127">
        <v>1.458844227630459</v>
      </c>
      <c r="T18" s="128">
        <v>1.3870183212856941</v>
      </c>
      <c r="U18" s="129">
        <v>0.16029958128929139</v>
      </c>
      <c r="V18" s="130">
        <v>1.2823783072062871</v>
      </c>
      <c r="X18" s="68"/>
      <c r="Y18" s="68"/>
    </row>
    <row r="19" spans="2:25" ht="13.5" customHeight="1" x14ac:dyDescent="0.25">
      <c r="B19" s="44" t="s">
        <v>120</v>
      </c>
      <c r="C19" s="45" t="s">
        <v>15</v>
      </c>
      <c r="D19" s="47">
        <v>43483</v>
      </c>
      <c r="E19" s="47">
        <v>45564</v>
      </c>
      <c r="F19" s="67" t="s">
        <v>103</v>
      </c>
      <c r="G19" s="232">
        <v>1200</v>
      </c>
      <c r="H19" s="232">
        <v>150</v>
      </c>
      <c r="I19" s="232">
        <f t="shared" si="1"/>
        <v>1350</v>
      </c>
      <c r="J19" s="232">
        <v>1288</v>
      </c>
      <c r="K19" s="219">
        <v>338</v>
      </c>
      <c r="L19" s="230">
        <v>790.13118190482533</v>
      </c>
      <c r="M19" s="230">
        <v>70.222232404825348</v>
      </c>
      <c r="N19" s="230">
        <v>506.15148420999998</v>
      </c>
      <c r="O19" s="45" t="s">
        <v>137</v>
      </c>
      <c r="P19" s="232">
        <v>1723.1644139999999</v>
      </c>
      <c r="Q19" s="232">
        <v>1092.1459920000002</v>
      </c>
      <c r="R19" s="232">
        <v>631.0184220000001</v>
      </c>
      <c r="S19" s="127">
        <v>1.3539859981196536</v>
      </c>
      <c r="T19" s="128">
        <v>0.85815977052122439</v>
      </c>
      <c r="U19" s="129">
        <v>0.12972621321678166</v>
      </c>
      <c r="V19" s="130">
        <v>0.63</v>
      </c>
      <c r="X19" s="68"/>
      <c r="Y19" s="68"/>
    </row>
    <row r="20" spans="2:25" ht="13.5" customHeight="1" x14ac:dyDescent="0.25">
      <c r="B20" s="44" t="s">
        <v>314</v>
      </c>
      <c r="C20" s="45" t="s">
        <v>15</v>
      </c>
      <c r="D20" s="47">
        <v>45018</v>
      </c>
      <c r="E20" s="47">
        <v>47338</v>
      </c>
      <c r="F20" s="67" t="s">
        <v>106</v>
      </c>
      <c r="G20" s="232">
        <v>1783</v>
      </c>
      <c r="H20" s="232">
        <v>100</v>
      </c>
      <c r="I20" s="232">
        <f t="shared" si="1"/>
        <v>1883</v>
      </c>
      <c r="J20" s="232">
        <v>423</v>
      </c>
      <c r="K20" s="219">
        <v>1455</v>
      </c>
      <c r="L20" s="230">
        <v>1776.1608320620567</v>
      </c>
      <c r="M20" s="230">
        <v>10.276979062056581</v>
      </c>
      <c r="N20" s="230">
        <v>396.82878667</v>
      </c>
      <c r="O20" s="45" t="s">
        <v>137</v>
      </c>
      <c r="P20" s="232">
        <v>194.27914948</v>
      </c>
      <c r="Q20" s="232">
        <v>21.12820988</v>
      </c>
      <c r="R20" s="232">
        <v>173.15093959999999</v>
      </c>
      <c r="S20" s="127">
        <v>1.1786979407259683</v>
      </c>
      <c r="T20" s="128">
        <v>0.12818553891881124</v>
      </c>
      <c r="U20" s="129">
        <v>0.19386015534400938</v>
      </c>
      <c r="V20" s="130" t="s">
        <v>13</v>
      </c>
      <c r="X20" s="68"/>
      <c r="Y20" s="68"/>
    </row>
    <row r="21" spans="2:25" ht="13.5" customHeight="1" x14ac:dyDescent="0.25">
      <c r="B21" s="44" t="s">
        <v>109</v>
      </c>
      <c r="C21" s="214"/>
      <c r="D21" s="47"/>
      <c r="E21" s="47"/>
      <c r="F21" s="67"/>
      <c r="G21" s="48"/>
      <c r="H21" s="49"/>
      <c r="I21" s="49"/>
      <c r="J21" s="49"/>
      <c r="K21" s="49"/>
      <c r="L21" s="230">
        <v>33.423277309999996</v>
      </c>
      <c r="M21" s="49"/>
      <c r="N21" s="230">
        <v>29.047064850000002</v>
      </c>
      <c r="O21" s="45"/>
      <c r="P21" s="49"/>
      <c r="Q21" s="49"/>
      <c r="R21" s="49"/>
      <c r="S21" s="49"/>
      <c r="T21" s="49"/>
      <c r="U21" s="49"/>
      <c r="V21" s="130"/>
      <c r="X21" s="68"/>
      <c r="Y21" s="68"/>
    </row>
    <row r="22" spans="2:25" s="56" customFormat="1" ht="13.5" customHeight="1" x14ac:dyDescent="0.25">
      <c r="B22" s="50" t="s">
        <v>19</v>
      </c>
      <c r="C22" s="215"/>
      <c r="D22" s="53"/>
      <c r="E22" s="53"/>
      <c r="F22" s="53"/>
      <c r="G22" s="51"/>
      <c r="H22" s="52"/>
      <c r="I22" s="52"/>
      <c r="J22" s="52"/>
      <c r="K22" s="52"/>
      <c r="L22" s="223">
        <v>2752.8076401732756</v>
      </c>
      <c r="M22" s="223">
        <f>SUM(M18:M21)</f>
        <v>89.072440033275726</v>
      </c>
      <c r="N22" s="223">
        <f>SUM(N18:N21)-1</f>
        <v>977.50211213999989</v>
      </c>
      <c r="O22" s="53"/>
      <c r="P22" s="52"/>
      <c r="Q22" s="52"/>
      <c r="R22" s="52"/>
      <c r="S22" s="52"/>
      <c r="T22" s="52"/>
      <c r="U22" s="52"/>
      <c r="V22" s="108"/>
      <c r="X22" s="68"/>
      <c r="Y22" s="68"/>
    </row>
    <row r="23" spans="2:25" ht="13.5" customHeight="1" x14ac:dyDescent="0.25">
      <c r="B23" s="40" t="s">
        <v>149</v>
      </c>
      <c r="C23" s="213"/>
      <c r="D23" s="43"/>
      <c r="E23" s="43"/>
      <c r="F23" s="43"/>
      <c r="G23" s="57"/>
      <c r="H23" s="58"/>
      <c r="I23" s="58"/>
      <c r="J23" s="58"/>
      <c r="K23" s="58"/>
      <c r="L23" s="58">
        <v>0</v>
      </c>
      <c r="M23" s="58"/>
      <c r="N23" s="58"/>
      <c r="O23" s="43"/>
      <c r="P23" s="58"/>
      <c r="Q23" s="58"/>
      <c r="R23" s="58"/>
      <c r="S23" s="58"/>
      <c r="T23" s="58"/>
      <c r="U23" s="58"/>
      <c r="V23" s="130"/>
      <c r="X23" s="68"/>
      <c r="Y23" s="68"/>
    </row>
    <row r="24" spans="2:25" ht="13.5" customHeight="1" x14ac:dyDescent="0.25">
      <c r="B24" s="44" t="s">
        <v>23</v>
      </c>
      <c r="C24" s="45" t="s">
        <v>24</v>
      </c>
      <c r="D24" s="47">
        <v>42795</v>
      </c>
      <c r="E24" s="47" t="s">
        <v>53</v>
      </c>
      <c r="F24" s="67" t="s">
        <v>150</v>
      </c>
      <c r="G24" s="125" t="s">
        <v>53</v>
      </c>
      <c r="H24" s="125" t="s">
        <v>53</v>
      </c>
      <c r="I24" s="125" t="s">
        <v>53</v>
      </c>
      <c r="J24" s="125" t="s">
        <v>53</v>
      </c>
      <c r="K24" s="125" t="s">
        <v>53</v>
      </c>
      <c r="L24" s="230">
        <v>1135.4295495190859</v>
      </c>
      <c r="M24" s="239">
        <v>0</v>
      </c>
      <c r="N24" s="230">
        <v>1135.4295495190859</v>
      </c>
      <c r="O24" s="45" t="s">
        <v>137</v>
      </c>
      <c r="P24" s="46"/>
      <c r="Q24" s="46"/>
      <c r="R24" s="46"/>
      <c r="S24" s="46"/>
      <c r="T24" s="46"/>
      <c r="U24" s="46"/>
      <c r="V24" s="130"/>
      <c r="W24" s="70"/>
      <c r="X24" s="68"/>
      <c r="Y24" s="68"/>
    </row>
    <row r="25" spans="2:25" ht="13.5" customHeight="1" x14ac:dyDescent="0.25">
      <c r="B25" s="44" t="s">
        <v>109</v>
      </c>
      <c r="C25" s="214"/>
      <c r="D25" s="47"/>
      <c r="E25" s="47"/>
      <c r="F25" s="71"/>
      <c r="G25" s="48"/>
      <c r="H25" s="49"/>
      <c r="I25" s="49"/>
      <c r="J25" s="49"/>
      <c r="K25" s="49"/>
      <c r="L25" s="230">
        <v>12</v>
      </c>
      <c r="M25" s="49"/>
      <c r="N25" s="230">
        <v>10.510312000000001</v>
      </c>
      <c r="O25" s="45"/>
      <c r="P25" s="49"/>
      <c r="Q25" s="49"/>
      <c r="R25" s="49"/>
      <c r="S25" s="49"/>
      <c r="T25" s="49"/>
      <c r="U25" s="49"/>
      <c r="V25" s="130"/>
      <c r="X25" s="68"/>
      <c r="Y25" s="68"/>
    </row>
    <row r="26" spans="2:25" s="56" customFormat="1" ht="13.5" customHeight="1" x14ac:dyDescent="0.25">
      <c r="B26" s="50" t="s">
        <v>149</v>
      </c>
      <c r="C26" s="215"/>
      <c r="D26" s="53"/>
      <c r="E26" s="53"/>
      <c r="F26" s="72"/>
      <c r="G26" s="51"/>
      <c r="H26" s="52"/>
      <c r="I26" s="52"/>
      <c r="J26" s="52"/>
      <c r="K26" s="52"/>
      <c r="L26" s="223">
        <v>1147.4295495190859</v>
      </c>
      <c r="M26" s="223"/>
      <c r="N26" s="223">
        <f>N24+N25</f>
        <v>1145.939861519086</v>
      </c>
      <c r="O26" s="53"/>
      <c r="P26" s="52"/>
      <c r="Q26" s="52"/>
      <c r="R26" s="52"/>
      <c r="S26" s="52"/>
      <c r="T26" s="52"/>
      <c r="U26" s="52"/>
      <c r="V26" s="108"/>
      <c r="X26" s="68"/>
      <c r="Y26" s="68"/>
    </row>
    <row r="27" spans="2:25" ht="13.5" customHeight="1" x14ac:dyDescent="0.25">
      <c r="B27" s="284" t="s">
        <v>55</v>
      </c>
      <c r="C27" s="285"/>
      <c r="D27" s="286"/>
      <c r="E27" s="286"/>
      <c r="F27" s="286"/>
      <c r="G27" s="287"/>
      <c r="H27" s="286"/>
      <c r="I27" s="286"/>
      <c r="J27" s="288"/>
      <c r="K27" s="288"/>
      <c r="L27" s="290">
        <v>31905.854338716257</v>
      </c>
      <c r="M27" s="290">
        <f>M16+M22+M26-1</f>
        <v>155.17003389767473</v>
      </c>
      <c r="N27" s="290">
        <f>N16+N22+N26</f>
        <v>15684.767262857087</v>
      </c>
      <c r="O27" s="286"/>
      <c r="P27" s="286"/>
      <c r="Q27" s="288"/>
      <c r="R27" s="288"/>
      <c r="S27" s="286"/>
      <c r="T27" s="288"/>
      <c r="U27" s="288"/>
      <c r="V27" s="288"/>
      <c r="W27" s="56"/>
      <c r="X27" s="68"/>
      <c r="Y27" s="68"/>
    </row>
    <row r="28" spans="2:25" x14ac:dyDescent="0.25">
      <c r="B28" s="73" t="s">
        <v>316</v>
      </c>
      <c r="C28" s="73"/>
      <c r="D28" s="77"/>
      <c r="E28" s="77"/>
      <c r="F28" s="76"/>
      <c r="G28" s="74"/>
      <c r="H28" s="75"/>
      <c r="I28" s="75"/>
      <c r="J28" s="75"/>
      <c r="K28" s="75"/>
      <c r="L28" s="75"/>
      <c r="M28" s="75"/>
      <c r="N28" s="75"/>
      <c r="O28" s="76"/>
      <c r="P28" s="75"/>
      <c r="Q28" s="75"/>
      <c r="R28" s="75"/>
      <c r="S28" s="75"/>
      <c r="T28" s="75"/>
      <c r="U28" s="75"/>
      <c r="V28" s="75"/>
    </row>
    <row r="29" spans="2:25" ht="23.65" customHeight="1" x14ac:dyDescent="0.25">
      <c r="B29" s="386" t="s">
        <v>337</v>
      </c>
      <c r="C29" s="386"/>
      <c r="D29" s="387"/>
      <c r="E29" s="387"/>
      <c r="F29" s="387"/>
      <c r="G29" s="387"/>
      <c r="H29" s="387"/>
      <c r="I29" s="387"/>
      <c r="J29" s="387"/>
      <c r="K29" s="387"/>
      <c r="L29" s="387"/>
      <c r="M29" s="387"/>
      <c r="N29" s="387"/>
      <c r="O29" s="387"/>
      <c r="P29" s="387"/>
      <c r="Q29" s="387"/>
      <c r="R29" s="387"/>
      <c r="S29" s="387"/>
      <c r="T29" s="387"/>
      <c r="U29" s="387"/>
      <c r="V29" s="387"/>
    </row>
    <row r="30" spans="2:25" x14ac:dyDescent="0.25">
      <c r="B30" s="73"/>
      <c r="C30" s="73"/>
      <c r="D30" s="77"/>
      <c r="E30" s="77"/>
      <c r="F30" s="76"/>
      <c r="G30" s="74"/>
      <c r="H30" s="75"/>
      <c r="I30" s="75"/>
      <c r="J30" s="75"/>
      <c r="K30" s="75"/>
      <c r="L30" s="75"/>
      <c r="M30" s="75"/>
      <c r="N30" s="75"/>
      <c r="O30" s="76"/>
      <c r="P30" s="75"/>
      <c r="Q30" s="75"/>
      <c r="R30" s="75"/>
      <c r="S30" s="75"/>
      <c r="T30" s="75"/>
      <c r="U30" s="75"/>
      <c r="V30" s="75"/>
    </row>
    <row r="31" spans="2:25" x14ac:dyDescent="0.25">
      <c r="B31" s="78"/>
      <c r="C31" s="78"/>
      <c r="D31" s="82"/>
      <c r="E31" s="82"/>
      <c r="F31" s="81"/>
      <c r="G31" s="79"/>
      <c r="H31" s="80"/>
      <c r="I31" s="80"/>
      <c r="J31" s="80"/>
      <c r="K31" s="80"/>
      <c r="L31" s="80"/>
      <c r="M31" s="80"/>
      <c r="N31" s="80"/>
      <c r="O31" s="357"/>
      <c r="P31" s="80"/>
      <c r="Q31" s="80"/>
      <c r="R31" s="80"/>
      <c r="S31" s="80"/>
      <c r="T31" s="80" t="s">
        <v>315</v>
      </c>
      <c r="U31" s="80"/>
      <c r="V31" s="80"/>
    </row>
    <row r="32" spans="2:25" x14ac:dyDescent="0.25">
      <c r="B32" s="83"/>
      <c r="C32" s="83"/>
      <c r="D32" s="82"/>
      <c r="E32" s="82"/>
      <c r="F32" s="81"/>
      <c r="G32" s="79"/>
      <c r="H32" s="80"/>
      <c r="I32" s="80"/>
      <c r="J32" s="80"/>
      <c r="K32" s="80"/>
      <c r="L32" s="80"/>
      <c r="M32" s="80"/>
      <c r="N32" s="80"/>
      <c r="O32" s="81"/>
      <c r="P32" s="80"/>
      <c r="Q32" s="80"/>
      <c r="R32" s="80"/>
      <c r="S32" s="80"/>
      <c r="T32" s="80"/>
      <c r="U32" s="80"/>
      <c r="V32" s="80"/>
    </row>
    <row r="33" spans="2:22" x14ac:dyDescent="0.25">
      <c r="B33" s="78"/>
      <c r="C33" s="78"/>
      <c r="D33" s="82"/>
      <c r="E33" s="82"/>
      <c r="F33" s="81"/>
      <c r="G33" s="79"/>
      <c r="H33" s="80"/>
      <c r="I33" s="80"/>
      <c r="J33" s="80"/>
      <c r="K33" s="80"/>
      <c r="L33" s="80"/>
      <c r="M33" s="80"/>
      <c r="N33" s="80"/>
      <c r="O33" s="81"/>
      <c r="P33" s="80"/>
      <c r="Q33" s="80"/>
      <c r="R33" s="80"/>
      <c r="S33" s="80"/>
      <c r="T33" s="80"/>
      <c r="U33" s="80"/>
      <c r="V33" s="80"/>
    </row>
    <row r="34" spans="2:22" x14ac:dyDescent="0.25">
      <c r="B34" s="83"/>
      <c r="C34" s="83"/>
      <c r="D34" s="82" t="s">
        <v>78</v>
      </c>
      <c r="E34" s="82"/>
      <c r="F34" s="81"/>
      <c r="G34" s="79"/>
      <c r="H34" s="80"/>
      <c r="I34" s="80"/>
      <c r="J34" s="80"/>
      <c r="K34" s="80"/>
      <c r="L34" s="80"/>
      <c r="M34" s="80"/>
      <c r="N34" s="80"/>
      <c r="O34" s="81"/>
      <c r="P34" s="80"/>
      <c r="Q34" s="80"/>
      <c r="R34" s="80"/>
      <c r="S34" s="80"/>
      <c r="T34" s="80"/>
      <c r="U34" s="80"/>
      <c r="V34" s="80"/>
    </row>
    <row r="35" spans="2:22" x14ac:dyDescent="0.25">
      <c r="K35" s="358"/>
    </row>
    <row r="36" spans="2:22" x14ac:dyDescent="0.25">
      <c r="K36" s="358"/>
    </row>
    <row r="40" spans="2:22" x14ac:dyDescent="0.25">
      <c r="L40" s="84"/>
      <c r="M40" s="84"/>
      <c r="R40" s="84"/>
      <c r="U40" s="84"/>
      <c r="V40" s="84"/>
    </row>
  </sheetData>
  <mergeCells count="16">
    <mergeCell ref="C1:K1"/>
    <mergeCell ref="L1:N1"/>
    <mergeCell ref="O1:V1"/>
    <mergeCell ref="B29:V29"/>
    <mergeCell ref="P2:R2"/>
    <mergeCell ref="S2:U2"/>
    <mergeCell ref="L2:N2"/>
    <mergeCell ref="B2:B3"/>
    <mergeCell ref="O6:O8"/>
    <mergeCell ref="D2:F2"/>
    <mergeCell ref="G2:I2"/>
    <mergeCell ref="O9:O11"/>
    <mergeCell ref="O12:O14"/>
    <mergeCell ref="H12:H13"/>
    <mergeCell ref="H9:H11"/>
    <mergeCell ref="H6:H8"/>
  </mergeCells>
  <printOptions horizontalCentered="1" verticalCentered="1"/>
  <pageMargins left="0.23622047244094491" right="0.23622047244094491" top="0.74803149606299213" bottom="0.74803149606299213" header="0.31496062992125984" footer="0.31496062992125984"/>
  <pageSetup paperSize="9" scale="7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0ECD4-A477-48C1-BD4E-FD0416734585}">
  <sheetPr>
    <pageSetUpPr fitToPage="1"/>
  </sheetPr>
  <dimension ref="B1:AN39"/>
  <sheetViews>
    <sheetView showGridLines="0" zoomScaleNormal="100" zoomScaleSheetLayoutView="100" workbookViewId="0"/>
  </sheetViews>
  <sheetFormatPr defaultColWidth="8.7109375" defaultRowHeight="12.75" x14ac:dyDescent="0.25"/>
  <cols>
    <col min="1" max="1" width="2.85546875" style="85" customWidth="1"/>
    <col min="2" max="2" width="25.5703125" style="38" customWidth="1"/>
    <col min="3" max="3" width="5.7109375" style="38" customWidth="1"/>
    <col min="4" max="10" width="9.5703125" style="38" customWidth="1"/>
    <col min="11" max="11" width="12" style="38" bestFit="1" customWidth="1"/>
    <col min="12" max="12" width="9.5703125" style="38" customWidth="1"/>
    <col min="13" max="13" width="14" style="38" bestFit="1" customWidth="1"/>
    <col min="14" max="14" width="9.5703125" style="38" customWidth="1"/>
    <col min="15" max="16" width="9.5703125" style="39" customWidth="1"/>
    <col min="17" max="18" width="9.5703125" style="38" customWidth="1"/>
    <col min="19" max="19" width="9.5703125" style="39" customWidth="1"/>
    <col min="20" max="22" width="9.5703125" style="38" customWidth="1"/>
    <col min="23" max="23" width="38.140625" style="85" bestFit="1" customWidth="1"/>
    <col min="24" max="16384" width="8.7109375" style="85"/>
  </cols>
  <sheetData>
    <row r="1" spans="2:23" ht="15" x14ac:dyDescent="0.25">
      <c r="B1" s="291" t="s">
        <v>60</v>
      </c>
      <c r="C1" s="385"/>
      <c r="D1" s="369"/>
      <c r="E1" s="369"/>
      <c r="F1" s="369"/>
      <c r="G1" s="369"/>
      <c r="H1" s="369"/>
      <c r="I1" s="369"/>
      <c r="J1" s="369"/>
      <c r="K1" s="369"/>
      <c r="L1" s="370"/>
      <c r="M1" s="370"/>
      <c r="N1" s="371"/>
      <c r="O1" s="371"/>
      <c r="P1" s="371"/>
      <c r="Q1" s="371"/>
      <c r="R1" s="371"/>
      <c r="S1" s="371"/>
      <c r="T1" s="371"/>
      <c r="U1" s="371"/>
      <c r="V1" s="371"/>
    </row>
    <row r="2" spans="2:23" ht="26.25" customHeight="1" x14ac:dyDescent="0.25">
      <c r="B2" s="377" t="s">
        <v>5</v>
      </c>
      <c r="C2" s="281"/>
      <c r="D2" s="378" t="s">
        <v>80</v>
      </c>
      <c r="E2" s="374"/>
      <c r="F2" s="379"/>
      <c r="G2" s="374" t="s">
        <v>81</v>
      </c>
      <c r="H2" s="374"/>
      <c r="I2" s="376"/>
      <c r="J2" s="281"/>
      <c r="K2" s="281"/>
      <c r="L2" s="378" t="s">
        <v>82</v>
      </c>
      <c r="M2" s="384"/>
      <c r="N2" s="394"/>
      <c r="O2" s="312" t="s">
        <v>83</v>
      </c>
      <c r="P2" s="374" t="s">
        <v>84</v>
      </c>
      <c r="Q2" s="375"/>
      <c r="R2" s="375"/>
      <c r="S2" s="374" t="s">
        <v>85</v>
      </c>
      <c r="T2" s="375"/>
      <c r="U2" s="376"/>
      <c r="V2" s="281"/>
    </row>
    <row r="3" spans="2:23" ht="39.4" customHeight="1" x14ac:dyDescent="0.25">
      <c r="B3" s="377"/>
      <c r="C3" s="281" t="s">
        <v>86</v>
      </c>
      <c r="D3" s="283" t="s">
        <v>87</v>
      </c>
      <c r="E3" s="283" t="s">
        <v>88</v>
      </c>
      <c r="F3" s="283" t="s">
        <v>89</v>
      </c>
      <c r="G3" s="283" t="s">
        <v>90</v>
      </c>
      <c r="H3" s="283" t="s">
        <v>151</v>
      </c>
      <c r="I3" s="283" t="s">
        <v>42</v>
      </c>
      <c r="J3" s="283" t="s">
        <v>92</v>
      </c>
      <c r="K3" s="283" t="s">
        <v>333</v>
      </c>
      <c r="L3" s="282" t="s">
        <v>93</v>
      </c>
      <c r="M3" s="283" t="s">
        <v>341</v>
      </c>
      <c r="N3" s="282" t="s">
        <v>94</v>
      </c>
      <c r="O3" s="282" t="s">
        <v>95</v>
      </c>
      <c r="P3" s="283" t="s">
        <v>42</v>
      </c>
      <c r="Q3" s="283" t="s">
        <v>96</v>
      </c>
      <c r="R3" s="283" t="s">
        <v>97</v>
      </c>
      <c r="S3" s="283" t="s">
        <v>98</v>
      </c>
      <c r="T3" s="283" t="s">
        <v>99</v>
      </c>
      <c r="U3" s="283" t="s">
        <v>100</v>
      </c>
      <c r="V3" s="283" t="s">
        <v>101</v>
      </c>
    </row>
    <row r="4" spans="2:23" ht="18" customHeight="1" x14ac:dyDescent="0.25">
      <c r="B4" s="40" t="s">
        <v>28</v>
      </c>
      <c r="C4" s="213"/>
      <c r="D4" s="43"/>
      <c r="E4" s="43"/>
      <c r="F4" s="43"/>
      <c r="G4" s="41"/>
      <c r="H4" s="42"/>
      <c r="I4" s="42"/>
      <c r="J4" s="86"/>
      <c r="K4" s="86"/>
      <c r="L4" s="43"/>
      <c r="M4" s="86"/>
      <c r="N4" s="86"/>
      <c r="O4" s="43"/>
      <c r="P4" s="97"/>
      <c r="Q4" s="97"/>
      <c r="R4" s="43"/>
      <c r="S4" s="97"/>
      <c r="T4" s="97"/>
      <c r="U4" s="43"/>
      <c r="V4" s="130"/>
    </row>
    <row r="5" spans="2:23" ht="13.5" customHeight="1" x14ac:dyDescent="0.25">
      <c r="B5" s="44" t="s">
        <v>69</v>
      </c>
      <c r="C5" s="45" t="s">
        <v>27</v>
      </c>
      <c r="D5" s="47">
        <v>41306</v>
      </c>
      <c r="E5" s="47" t="s">
        <v>13</v>
      </c>
      <c r="F5" s="45" t="s">
        <v>103</v>
      </c>
      <c r="G5" s="230">
        <v>111</v>
      </c>
      <c r="H5" s="230">
        <v>10</v>
      </c>
      <c r="I5" s="230">
        <f>SUM(G5:H5)</f>
        <v>121</v>
      </c>
      <c r="J5" s="46">
        <v>0</v>
      </c>
      <c r="K5" s="46">
        <v>0</v>
      </c>
      <c r="L5" s="230">
        <v>48.476616162499994</v>
      </c>
      <c r="M5" s="230">
        <v>2.5345624999999994</v>
      </c>
      <c r="N5" s="230">
        <v>45.942053662499994</v>
      </c>
      <c r="O5" s="45" t="s">
        <v>133</v>
      </c>
      <c r="P5" s="46"/>
      <c r="Q5" s="46"/>
      <c r="R5" s="46"/>
      <c r="S5" s="46"/>
      <c r="T5" s="46"/>
      <c r="U5" s="46"/>
      <c r="V5" s="130"/>
      <c r="W5" s="87"/>
    </row>
    <row r="6" spans="2:23" ht="13.5" customHeight="1" x14ac:dyDescent="0.25">
      <c r="B6" s="44" t="s">
        <v>152</v>
      </c>
      <c r="C6" s="45" t="s">
        <v>27</v>
      </c>
      <c r="D6" s="47">
        <v>41671</v>
      </c>
      <c r="E6" s="47">
        <v>42095</v>
      </c>
      <c r="F6" s="45" t="s">
        <v>103</v>
      </c>
      <c r="G6" s="230">
        <v>397</v>
      </c>
      <c r="H6" s="46">
        <v>0</v>
      </c>
      <c r="I6" s="230">
        <f t="shared" ref="I6:I10" si="0">SUM(G6:H6)</f>
        <v>397</v>
      </c>
      <c r="J6" s="230">
        <v>397</v>
      </c>
      <c r="K6" s="46">
        <v>0</v>
      </c>
      <c r="L6" s="230">
        <v>32.844987499999995</v>
      </c>
      <c r="M6" s="46">
        <v>0</v>
      </c>
      <c r="N6" s="230">
        <v>32.844987499999995</v>
      </c>
      <c r="O6" s="45" t="s">
        <v>137</v>
      </c>
      <c r="P6" s="236">
        <v>493.306694253942</v>
      </c>
      <c r="Q6" s="230">
        <v>468.74969425394198</v>
      </c>
      <c r="R6" s="230">
        <v>24.556999999999999</v>
      </c>
      <c r="S6" s="133">
        <v>1.2425861316220201</v>
      </c>
      <c r="T6" s="134">
        <f>Q6/J6</f>
        <v>1.1807297084482167</v>
      </c>
      <c r="U6" s="129">
        <v>4.7440561652183535E-2</v>
      </c>
      <c r="V6" s="130">
        <v>1.2186225860082147</v>
      </c>
    </row>
    <row r="7" spans="2:23" ht="13.5" customHeight="1" x14ac:dyDescent="0.25">
      <c r="B7" s="44" t="s">
        <v>154</v>
      </c>
      <c r="C7" s="45" t="s">
        <v>27</v>
      </c>
      <c r="D7" s="47">
        <v>42036</v>
      </c>
      <c r="E7" s="47">
        <v>42401</v>
      </c>
      <c r="F7" s="45" t="s">
        <v>103</v>
      </c>
      <c r="G7" s="230">
        <v>360</v>
      </c>
      <c r="H7" s="46">
        <v>0</v>
      </c>
      <c r="I7" s="230">
        <f t="shared" si="0"/>
        <v>360</v>
      </c>
      <c r="J7" s="230">
        <v>360</v>
      </c>
      <c r="K7" s="46">
        <v>0</v>
      </c>
      <c r="L7" s="230">
        <v>108.22739948774999</v>
      </c>
      <c r="M7" s="46">
        <v>0</v>
      </c>
      <c r="N7" s="230">
        <v>108.22739948774999</v>
      </c>
      <c r="O7" s="45" t="s">
        <v>137</v>
      </c>
      <c r="P7" s="236">
        <v>441.869532818403</v>
      </c>
      <c r="Q7" s="230">
        <v>360.18327917840298</v>
      </c>
      <c r="R7" s="230">
        <v>81.686253640000004</v>
      </c>
      <c r="S7" s="133">
        <v>1.2274153689400082</v>
      </c>
      <c r="T7" s="134">
        <f>Q7/J7</f>
        <v>1.0005091088288971</v>
      </c>
      <c r="U7" s="129">
        <v>3.840238153934479E-2</v>
      </c>
      <c r="V7" s="130">
        <v>1.0105114835208715</v>
      </c>
    </row>
    <row r="8" spans="2:23" ht="13.5" customHeight="1" x14ac:dyDescent="0.25">
      <c r="B8" s="44" t="s">
        <v>155</v>
      </c>
      <c r="C8" s="45" t="s">
        <v>27</v>
      </c>
      <c r="D8" s="47">
        <v>42948</v>
      </c>
      <c r="E8" s="47">
        <v>43678</v>
      </c>
      <c r="F8" s="45" t="s">
        <v>103</v>
      </c>
      <c r="G8" s="230">
        <v>437</v>
      </c>
      <c r="H8" s="46">
        <v>0</v>
      </c>
      <c r="I8" s="230">
        <f t="shared" si="0"/>
        <v>437</v>
      </c>
      <c r="J8" s="230">
        <v>467</v>
      </c>
      <c r="K8" s="46">
        <v>0</v>
      </c>
      <c r="L8" s="230">
        <v>35.200447835999995</v>
      </c>
      <c r="M8" s="46">
        <v>0</v>
      </c>
      <c r="N8" s="230">
        <v>35.200447835999995</v>
      </c>
      <c r="O8" s="45" t="s">
        <v>137</v>
      </c>
      <c r="P8" s="236">
        <v>551.79366101135406</v>
      </c>
      <c r="Q8" s="230">
        <v>456.13669074135402</v>
      </c>
      <c r="R8" s="230">
        <v>95.656970270000002</v>
      </c>
      <c r="S8" s="133">
        <v>1.1815710085896232</v>
      </c>
      <c r="T8" s="134">
        <f>Q8/J8</f>
        <v>0.97673809580589721</v>
      </c>
      <c r="U8" s="129">
        <v>3.7882539629936221E-2</v>
      </c>
      <c r="V8" s="130">
        <v>0.90164859309447243</v>
      </c>
    </row>
    <row r="9" spans="2:23" ht="13.5" customHeight="1" x14ac:dyDescent="0.25">
      <c r="B9" s="44" t="s">
        <v>157</v>
      </c>
      <c r="C9" s="45" t="s">
        <v>27</v>
      </c>
      <c r="D9" s="47">
        <v>43586</v>
      </c>
      <c r="E9" s="47">
        <v>44958</v>
      </c>
      <c r="F9" s="45" t="s">
        <v>103</v>
      </c>
      <c r="G9" s="230">
        <v>655</v>
      </c>
      <c r="H9" s="46">
        <v>0</v>
      </c>
      <c r="I9" s="230">
        <f t="shared" si="0"/>
        <v>655</v>
      </c>
      <c r="J9" s="230">
        <v>733</v>
      </c>
      <c r="K9" s="46">
        <v>0</v>
      </c>
      <c r="L9" s="230">
        <v>696.95274255774996</v>
      </c>
      <c r="M9" s="46">
        <v>0</v>
      </c>
      <c r="N9" s="230">
        <v>696.95274255774996</v>
      </c>
      <c r="O9" s="45" t="s">
        <v>137</v>
      </c>
      <c r="P9" s="236">
        <v>793.38815103554907</v>
      </c>
      <c r="Q9" s="230">
        <v>241.581151035549</v>
      </c>
      <c r="R9" s="230">
        <v>551.80700000000002</v>
      </c>
      <c r="S9" s="133">
        <v>1.082384926378648</v>
      </c>
      <c r="T9" s="134">
        <f>Q9/J9</f>
        <v>0.32957865079883902</v>
      </c>
      <c r="U9" s="129">
        <v>3.9331349730491641E-2</v>
      </c>
      <c r="V9" s="130">
        <v>0.22162207699970504</v>
      </c>
      <c r="W9" s="85" t="s">
        <v>78</v>
      </c>
    </row>
    <row r="10" spans="2:23" ht="11.25" x14ac:dyDescent="0.25">
      <c r="B10" s="44" t="s">
        <v>159</v>
      </c>
      <c r="C10" s="45" t="s">
        <v>27</v>
      </c>
      <c r="D10" s="47">
        <v>44593</v>
      </c>
      <c r="E10" s="47">
        <v>45748</v>
      </c>
      <c r="F10" s="45" t="s">
        <v>106</v>
      </c>
      <c r="G10" s="230">
        <v>470</v>
      </c>
      <c r="H10" s="46">
        <v>0</v>
      </c>
      <c r="I10" s="230">
        <f t="shared" si="0"/>
        <v>470</v>
      </c>
      <c r="J10" s="230">
        <v>481</v>
      </c>
      <c r="K10" s="46">
        <v>0</v>
      </c>
      <c r="L10" s="230">
        <v>690.6197210119999</v>
      </c>
      <c r="M10" s="46">
        <v>0</v>
      </c>
      <c r="N10" s="230">
        <v>688.12006930837492</v>
      </c>
      <c r="O10" s="45" t="s">
        <v>137</v>
      </c>
      <c r="P10" s="236">
        <v>516.75400000000002</v>
      </c>
      <c r="Q10" s="230">
        <v>36</v>
      </c>
      <c r="R10" s="230">
        <v>480.75400000000002</v>
      </c>
      <c r="S10" s="133">
        <v>1.0743326403326403</v>
      </c>
      <c r="T10" s="134">
        <f>Q10/J10</f>
        <v>7.4844074844074848E-2</v>
      </c>
      <c r="U10" s="129">
        <v>6.0964354872703533E-2</v>
      </c>
      <c r="V10" s="130">
        <v>9.4638553544094034E-2</v>
      </c>
    </row>
    <row r="11" spans="2:23" ht="13.5" customHeight="1" x14ac:dyDescent="0.25">
      <c r="B11" s="44" t="s">
        <v>109</v>
      </c>
      <c r="C11" s="214"/>
      <c r="D11" s="47"/>
      <c r="E11" s="47"/>
      <c r="F11" s="45"/>
      <c r="G11" s="230"/>
      <c r="H11" s="49"/>
      <c r="I11" s="230"/>
      <c r="J11" s="164"/>
      <c r="K11" s="164"/>
      <c r="L11" s="230">
        <v>45.615918451624999</v>
      </c>
      <c r="M11" s="46"/>
      <c r="N11" s="230">
        <v>45.615918451624999</v>
      </c>
      <c r="O11" s="45"/>
      <c r="P11" s="166"/>
      <c r="Q11" s="164"/>
      <c r="R11" s="164"/>
      <c r="S11" s="49"/>
      <c r="T11" s="46"/>
      <c r="U11" s="46"/>
      <c r="V11" s="130"/>
    </row>
    <row r="12" spans="2:23" ht="13.5" customHeight="1" x14ac:dyDescent="0.25">
      <c r="B12" s="44" t="s">
        <v>161</v>
      </c>
      <c r="C12" s="45" t="s">
        <v>27</v>
      </c>
      <c r="D12" s="47">
        <v>42036</v>
      </c>
      <c r="E12" s="47">
        <v>43132</v>
      </c>
      <c r="F12" s="45" t="s">
        <v>103</v>
      </c>
      <c r="G12" s="230">
        <v>945</v>
      </c>
      <c r="H12" s="230">
        <v>50</v>
      </c>
      <c r="I12" s="230">
        <f t="shared" ref="I12:I16" si="1">SUM(G12:H12)</f>
        <v>995</v>
      </c>
      <c r="J12" s="230">
        <v>1159.5199893193001</v>
      </c>
      <c r="K12" s="46">
        <v>0</v>
      </c>
      <c r="L12" s="230">
        <v>120.90405639074999</v>
      </c>
      <c r="M12" s="230">
        <v>6.7147814689999992</v>
      </c>
      <c r="N12" s="230">
        <v>114.18927492174998</v>
      </c>
      <c r="O12" s="45" t="s">
        <v>137</v>
      </c>
      <c r="P12" s="236">
        <v>1308.920170959082</v>
      </c>
      <c r="Q12" s="230">
        <v>1186.1662012590821</v>
      </c>
      <c r="R12" s="230">
        <v>122.75396969999998</v>
      </c>
      <c r="S12" s="133">
        <v>1.3</v>
      </c>
      <c r="T12" s="134">
        <f>Q12/J12</f>
        <v>1.0229803816969336</v>
      </c>
      <c r="U12" s="129">
        <v>4.9072667956352234E-2</v>
      </c>
      <c r="V12" s="130">
        <v>1.1549819334660409</v>
      </c>
    </row>
    <row r="13" spans="2:23" ht="11.25" x14ac:dyDescent="0.25">
      <c r="B13" s="44" t="s">
        <v>163</v>
      </c>
      <c r="C13" s="45" t="s">
        <v>27</v>
      </c>
      <c r="D13" s="47">
        <v>43709</v>
      </c>
      <c r="E13" s="47">
        <v>44805</v>
      </c>
      <c r="F13" s="45" t="s">
        <v>103</v>
      </c>
      <c r="G13" s="230">
        <v>903</v>
      </c>
      <c r="H13" s="230">
        <v>25</v>
      </c>
      <c r="I13" s="230">
        <f t="shared" si="1"/>
        <v>928</v>
      </c>
      <c r="J13" s="230">
        <v>1212.3080490699999</v>
      </c>
      <c r="K13" s="46">
        <v>0</v>
      </c>
      <c r="L13" s="230">
        <v>1132.4296817364998</v>
      </c>
      <c r="M13" s="230">
        <v>30.211035588999998</v>
      </c>
      <c r="N13" s="230">
        <v>1017.9502952671249</v>
      </c>
      <c r="O13" s="45" t="s">
        <v>137</v>
      </c>
      <c r="P13" s="236">
        <v>1352.4863305875842</v>
      </c>
      <c r="Q13" s="230">
        <v>583.39486375000001</v>
      </c>
      <c r="R13" s="230">
        <v>769.09146683758422</v>
      </c>
      <c r="S13" s="133">
        <v>1.2</v>
      </c>
      <c r="T13" s="134">
        <f>Q13/J13</f>
        <v>0.48122658609545715</v>
      </c>
      <c r="U13" s="129">
        <v>7.6774910092353807E-2</v>
      </c>
      <c r="V13" s="130">
        <v>0.4051349067860972</v>
      </c>
    </row>
    <row r="14" spans="2:23" ht="11.25" x14ac:dyDescent="0.25">
      <c r="B14" s="44" t="s">
        <v>165</v>
      </c>
      <c r="C14" s="45" t="s">
        <v>27</v>
      </c>
      <c r="D14" s="47">
        <v>44256</v>
      </c>
      <c r="E14" s="47">
        <v>46388</v>
      </c>
      <c r="F14" s="45" t="s">
        <v>106</v>
      </c>
      <c r="G14" s="230">
        <v>542.97872350425496</v>
      </c>
      <c r="H14" s="230">
        <v>25</v>
      </c>
      <c r="I14" s="230">
        <f t="shared" si="1"/>
        <v>567.97872350425496</v>
      </c>
      <c r="J14" s="230">
        <v>463.88864116319502</v>
      </c>
      <c r="K14" s="219">
        <v>104.09008234105994</v>
      </c>
      <c r="L14" s="230">
        <v>747.50385622262502</v>
      </c>
      <c r="M14" s="230">
        <v>21.269813541374997</v>
      </c>
      <c r="N14" s="230">
        <v>546.80630695912487</v>
      </c>
      <c r="O14" s="45" t="s">
        <v>137</v>
      </c>
      <c r="P14" s="236">
        <v>472.45044551890561</v>
      </c>
      <c r="Q14" s="230">
        <v>79.459850358905612</v>
      </c>
      <c r="R14" s="230">
        <v>392.99059516</v>
      </c>
      <c r="S14" s="133">
        <v>1.2</v>
      </c>
      <c r="T14" s="134">
        <f>Q14/J14</f>
        <v>0.17129078685708066</v>
      </c>
      <c r="U14" s="129">
        <v>0.10160004496574401</v>
      </c>
      <c r="V14" s="130">
        <v>0.10038395707369578</v>
      </c>
    </row>
    <row r="15" spans="2:23" ht="11.25" x14ac:dyDescent="0.25">
      <c r="B15" s="44" t="s">
        <v>166</v>
      </c>
      <c r="C15" s="45" t="s">
        <v>27</v>
      </c>
      <c r="D15" s="47">
        <v>42004</v>
      </c>
      <c r="E15" s="47">
        <v>44926</v>
      </c>
      <c r="F15" s="45" t="s">
        <v>103</v>
      </c>
      <c r="G15" s="230">
        <v>321.14100000000002</v>
      </c>
      <c r="H15" s="230">
        <v>21.140999999999998</v>
      </c>
      <c r="I15" s="230">
        <f t="shared" si="1"/>
        <v>342.28200000000004</v>
      </c>
      <c r="J15" s="230">
        <v>701.06268299999999</v>
      </c>
      <c r="K15" s="46">
        <v>0</v>
      </c>
      <c r="L15" s="230">
        <v>157.85283575574999</v>
      </c>
      <c r="M15" s="230">
        <v>8.0528357557499994</v>
      </c>
      <c r="N15" s="230">
        <v>76.804861173624985</v>
      </c>
      <c r="O15" s="45" t="s">
        <v>137</v>
      </c>
      <c r="P15" s="236">
        <v>853.78404740999986</v>
      </c>
      <c r="Q15" s="230">
        <v>756.65132694999988</v>
      </c>
      <c r="R15" s="230">
        <v>97.132720460000002</v>
      </c>
      <c r="S15" s="133">
        <v>1.217842666730558</v>
      </c>
      <c r="T15" s="134">
        <f>Q15/J15</f>
        <v>1.0792919738818845</v>
      </c>
      <c r="U15" s="129">
        <v>7.0144525170326225E-2</v>
      </c>
      <c r="V15" s="130">
        <v>0.68473522232866613</v>
      </c>
    </row>
    <row r="16" spans="2:23" ht="41.65" customHeight="1" x14ac:dyDescent="0.25">
      <c r="B16" s="44" t="s">
        <v>168</v>
      </c>
      <c r="C16" s="45" t="s">
        <v>27</v>
      </c>
      <c r="D16" s="47">
        <v>44882</v>
      </c>
      <c r="E16" s="47">
        <v>45991</v>
      </c>
      <c r="F16" s="45" t="s">
        <v>106</v>
      </c>
      <c r="G16" s="230">
        <v>387.98316</v>
      </c>
      <c r="H16" s="230">
        <v>25</v>
      </c>
      <c r="I16" s="230">
        <f t="shared" si="1"/>
        <v>412.98316</v>
      </c>
      <c r="J16" s="230">
        <v>105.37011896999999</v>
      </c>
      <c r="K16" s="219">
        <v>307.61304102999998</v>
      </c>
      <c r="L16" s="230">
        <v>790.99929158750001</v>
      </c>
      <c r="M16" s="230">
        <v>2.9992915874999992</v>
      </c>
      <c r="N16" s="230">
        <v>206.61758817899997</v>
      </c>
      <c r="O16" s="45" t="s">
        <v>137</v>
      </c>
      <c r="P16" s="236">
        <v>117.86346658546681</v>
      </c>
      <c r="Q16" s="132">
        <v>0</v>
      </c>
      <c r="R16" s="230">
        <v>117.86346658546681</v>
      </c>
      <c r="S16" s="133">
        <v>1.1185663235231216</v>
      </c>
      <c r="T16" s="134" t="s">
        <v>13</v>
      </c>
      <c r="U16" s="129">
        <v>0.37499324679374701</v>
      </c>
      <c r="V16" s="135" t="s">
        <v>22</v>
      </c>
    </row>
    <row r="17" spans="2:40" s="88" customFormat="1" ht="13.5" customHeight="1" x14ac:dyDescent="0.25">
      <c r="B17" s="50" t="s">
        <v>28</v>
      </c>
      <c r="C17" s="215"/>
      <c r="D17" s="53"/>
      <c r="E17" s="53"/>
      <c r="F17" s="53"/>
      <c r="G17" s="51"/>
      <c r="H17" s="52"/>
      <c r="I17" s="52"/>
      <c r="J17" s="52"/>
      <c r="K17" s="52"/>
      <c r="L17" s="237">
        <v>4607.6275547007499</v>
      </c>
      <c r="M17" s="237">
        <f>SUM(M5:M16)</f>
        <v>71.782320442624993</v>
      </c>
      <c r="N17" s="237">
        <f>SUM(N5:N16)</f>
        <v>3615.2719453046248</v>
      </c>
      <c r="O17" s="53"/>
      <c r="P17" s="52"/>
      <c r="Q17" s="52"/>
      <c r="R17" s="52"/>
      <c r="S17" s="52"/>
      <c r="T17" s="52"/>
      <c r="U17" s="52"/>
      <c r="V17" s="108"/>
      <c r="W17" s="85"/>
    </row>
    <row r="18" spans="2:40" ht="13.5" customHeight="1" x14ac:dyDescent="0.25">
      <c r="B18" s="89" t="s">
        <v>29</v>
      </c>
      <c r="C18" s="235"/>
      <c r="D18" s="47"/>
      <c r="E18" s="47"/>
      <c r="F18" s="45"/>
      <c r="G18" s="48"/>
      <c r="H18" s="49"/>
      <c r="I18" s="49"/>
      <c r="J18" s="49"/>
      <c r="K18" s="49"/>
      <c r="L18" s="49">
        <v>0</v>
      </c>
      <c r="M18" s="49"/>
      <c r="N18" s="49"/>
      <c r="O18" s="45"/>
      <c r="P18" s="49"/>
      <c r="Q18" s="49"/>
      <c r="R18" s="49"/>
      <c r="S18" s="49"/>
      <c r="T18" s="49"/>
      <c r="U18" s="49"/>
      <c r="V18" s="130"/>
    </row>
    <row r="19" spans="2:40" ht="13.5" customHeight="1" x14ac:dyDescent="0.25">
      <c r="B19" s="44" t="s">
        <v>169</v>
      </c>
      <c r="C19" s="45" t="s">
        <v>9</v>
      </c>
      <c r="D19" s="47">
        <v>43739</v>
      </c>
      <c r="E19" s="47">
        <v>45901</v>
      </c>
      <c r="F19" s="45" t="s">
        <v>106</v>
      </c>
      <c r="G19" s="230">
        <v>1100</v>
      </c>
      <c r="H19" s="230">
        <v>100</v>
      </c>
      <c r="I19" s="230">
        <f t="shared" ref="I19:I22" si="2">SUM(G19:H19)</f>
        <v>1200</v>
      </c>
      <c r="J19" s="230">
        <v>1051.83</v>
      </c>
      <c r="K19" s="219">
        <v>148.17000000000007</v>
      </c>
      <c r="L19" s="230">
        <v>2465.9261096785285</v>
      </c>
      <c r="M19" s="142">
        <v>111.92610967852838</v>
      </c>
      <c r="N19" s="230">
        <v>1224</v>
      </c>
      <c r="O19" s="45" t="s">
        <v>122</v>
      </c>
      <c r="P19" s="257">
        <v>1276.6438760058825</v>
      </c>
      <c r="Q19" s="230">
        <v>133.49387600588267</v>
      </c>
      <c r="R19" s="230">
        <v>1143.1499999999999</v>
      </c>
      <c r="S19" s="133">
        <v>1.2137359421255169</v>
      </c>
      <c r="T19" s="134">
        <v>0.12691582860907435</v>
      </c>
      <c r="U19" s="129">
        <v>8.1218985861717607E-2</v>
      </c>
      <c r="V19" s="130">
        <v>5.2968409399621774E-2</v>
      </c>
    </row>
    <row r="20" spans="2:40" ht="11.25" x14ac:dyDescent="0.25">
      <c r="B20" s="44" t="s">
        <v>237</v>
      </c>
      <c r="C20" s="45" t="s">
        <v>9</v>
      </c>
      <c r="D20" s="47" t="s">
        <v>170</v>
      </c>
      <c r="E20" s="47" t="s">
        <v>127</v>
      </c>
      <c r="F20" s="45" t="s">
        <v>325</v>
      </c>
      <c r="G20" s="230">
        <v>498</v>
      </c>
      <c r="H20" s="230">
        <v>75</v>
      </c>
      <c r="I20" s="230">
        <f t="shared" si="2"/>
        <v>573</v>
      </c>
      <c r="J20" s="230">
        <v>316.71553830071991</v>
      </c>
      <c r="K20" s="219">
        <v>125.28446169928009</v>
      </c>
      <c r="L20" s="230">
        <v>571.51546919312386</v>
      </c>
      <c r="M20" s="142">
        <v>32.005469005123985</v>
      </c>
      <c r="N20" s="230">
        <v>539.51000018799994</v>
      </c>
      <c r="O20" s="45" t="s">
        <v>122</v>
      </c>
      <c r="P20" s="257">
        <v>381.94624102211804</v>
      </c>
      <c r="Q20" s="230">
        <v>15.009322790038947</v>
      </c>
      <c r="R20" s="230">
        <v>366.93691823207911</v>
      </c>
      <c r="S20" s="133">
        <v>1.2059599067080249</v>
      </c>
      <c r="T20" s="132">
        <v>0</v>
      </c>
      <c r="U20" s="129">
        <v>9.9248833107888235E-2</v>
      </c>
      <c r="V20" s="135">
        <v>0</v>
      </c>
      <c r="W20" s="87"/>
    </row>
    <row r="21" spans="2:40" ht="11.25" x14ac:dyDescent="0.25">
      <c r="B21" s="44" t="s">
        <v>172</v>
      </c>
      <c r="C21" s="45" t="s">
        <v>9</v>
      </c>
      <c r="D21" s="47" t="s">
        <v>127</v>
      </c>
      <c r="E21" s="47" t="s">
        <v>173</v>
      </c>
      <c r="F21" s="45" t="s">
        <v>325</v>
      </c>
      <c r="G21" s="230">
        <v>60.54</v>
      </c>
      <c r="H21" s="230">
        <v>100</v>
      </c>
      <c r="I21" s="230">
        <f t="shared" si="2"/>
        <v>160.54</v>
      </c>
      <c r="J21" s="142">
        <v>149.83914683721801</v>
      </c>
      <c r="K21" s="219">
        <v>36</v>
      </c>
      <c r="L21" s="230">
        <v>82.980956166249996</v>
      </c>
      <c r="M21" s="142">
        <v>15.569666166250006</v>
      </c>
      <c r="N21" s="230">
        <v>67.411289999999994</v>
      </c>
      <c r="O21" s="45" t="s">
        <v>122</v>
      </c>
      <c r="P21" s="142">
        <v>165.17449678537403</v>
      </c>
      <c r="Q21" s="142">
        <v>0</v>
      </c>
      <c r="R21" s="142">
        <v>165.17449678537403</v>
      </c>
      <c r="S21" s="133">
        <v>1.1023454168810516</v>
      </c>
      <c r="T21" s="142" t="s">
        <v>13</v>
      </c>
      <c r="U21" s="142" t="s">
        <v>13</v>
      </c>
      <c r="V21" s="240" t="s">
        <v>13</v>
      </c>
    </row>
    <row r="22" spans="2:40" ht="11.25" x14ac:dyDescent="0.25">
      <c r="B22" s="44" t="s">
        <v>174</v>
      </c>
      <c r="C22" s="45" t="s">
        <v>15</v>
      </c>
      <c r="D22" s="47" t="s">
        <v>127</v>
      </c>
      <c r="E22" s="47" t="s">
        <v>173</v>
      </c>
      <c r="F22" s="45" t="s">
        <v>325</v>
      </c>
      <c r="G22" s="230">
        <v>100</v>
      </c>
      <c r="H22" s="142" t="s">
        <v>108</v>
      </c>
      <c r="I22" s="230">
        <f t="shared" si="2"/>
        <v>100</v>
      </c>
      <c r="J22" s="142"/>
      <c r="K22" s="219"/>
      <c r="L22" s="230">
        <v>100</v>
      </c>
      <c r="M22" s="142">
        <v>0</v>
      </c>
      <c r="N22" s="230">
        <v>100</v>
      </c>
      <c r="O22" s="45" t="s">
        <v>122</v>
      </c>
      <c r="P22" s="142"/>
      <c r="Q22" s="142"/>
      <c r="R22" s="142"/>
      <c r="S22" s="142"/>
      <c r="T22" s="142"/>
      <c r="U22" s="142"/>
      <c r="V22" s="240"/>
    </row>
    <row r="23" spans="2:40" ht="11.25" x14ac:dyDescent="0.25">
      <c r="B23" s="44" t="s">
        <v>109</v>
      </c>
      <c r="C23" s="229"/>
      <c r="D23" s="210"/>
      <c r="E23" s="210"/>
      <c r="F23" s="139"/>
      <c r="G23" s="168"/>
      <c r="H23" s="142"/>
      <c r="I23" s="168"/>
      <c r="J23" s="168"/>
      <c r="K23" s="163"/>
      <c r="L23" s="230">
        <v>1077</v>
      </c>
      <c r="M23" s="142">
        <v>0</v>
      </c>
      <c r="N23" s="230">
        <v>217</v>
      </c>
      <c r="O23" s="210"/>
      <c r="P23" s="167"/>
      <c r="Q23" s="132"/>
      <c r="R23" s="168"/>
      <c r="S23" s="133"/>
      <c r="T23" s="134"/>
      <c r="U23" s="129"/>
      <c r="V23" s="130"/>
    </row>
    <row r="24" spans="2:40" s="88" customFormat="1" ht="13.5" customHeight="1" x14ac:dyDescent="0.25">
      <c r="B24" s="50" t="s">
        <v>29</v>
      </c>
      <c r="C24" s="215"/>
      <c r="D24" s="53"/>
      <c r="E24" s="53"/>
      <c r="F24" s="53"/>
      <c r="G24" s="51"/>
      <c r="H24" s="52"/>
      <c r="I24" s="52"/>
      <c r="J24" s="52"/>
      <c r="K24" s="52"/>
      <c r="L24" s="237">
        <v>4297.422535037902</v>
      </c>
      <c r="M24" s="237">
        <f>SUM(M19:M23)</f>
        <v>159.50124484990238</v>
      </c>
      <c r="N24" s="237">
        <f>SUM(N19:N23)</f>
        <v>2147.9212901880001</v>
      </c>
      <c r="O24" s="53"/>
      <c r="P24" s="52"/>
      <c r="Q24" s="52"/>
      <c r="R24" s="52"/>
      <c r="S24" s="52"/>
      <c r="T24" s="52"/>
      <c r="U24" s="52"/>
      <c r="V24" s="108"/>
    </row>
    <row r="25" spans="2:40" ht="13.5" customHeight="1" x14ac:dyDescent="0.25">
      <c r="B25" s="89" t="s">
        <v>31</v>
      </c>
      <c r="C25" s="235"/>
      <c r="D25" s="47"/>
      <c r="E25" s="47"/>
      <c r="F25" s="45"/>
      <c r="G25" s="48"/>
      <c r="H25" s="49"/>
      <c r="I25" s="49"/>
      <c r="J25" s="49"/>
      <c r="K25" s="49"/>
      <c r="L25" s="49">
        <v>0</v>
      </c>
      <c r="M25" s="49"/>
      <c r="N25" s="49"/>
      <c r="O25" s="45"/>
      <c r="P25" s="49"/>
      <c r="Q25" s="49"/>
      <c r="R25" s="49"/>
      <c r="S25" s="49"/>
      <c r="T25" s="49"/>
      <c r="U25" s="49"/>
      <c r="V25" s="130"/>
    </row>
    <row r="26" spans="2:40" ht="11.25" x14ac:dyDescent="0.25">
      <c r="B26" s="44" t="s">
        <v>148</v>
      </c>
      <c r="C26" s="45" t="s">
        <v>9</v>
      </c>
      <c r="D26" s="47">
        <v>43921</v>
      </c>
      <c r="E26" s="47">
        <v>46440</v>
      </c>
      <c r="F26" s="45" t="s">
        <v>306</v>
      </c>
      <c r="G26" s="230">
        <v>1269</v>
      </c>
      <c r="H26" s="230">
        <v>200</v>
      </c>
      <c r="I26" s="230">
        <f t="shared" ref="I26:I27" si="3">SUM(G26:H26)</f>
        <v>1469</v>
      </c>
      <c r="J26" s="230">
        <v>1090.194798</v>
      </c>
      <c r="K26" s="219">
        <v>110.04313269932788</v>
      </c>
      <c r="L26" s="230">
        <v>1603.0355084483631</v>
      </c>
      <c r="M26" s="230">
        <v>201.25035844836319</v>
      </c>
      <c r="N26" s="230">
        <v>1095.06658199919</v>
      </c>
      <c r="O26" s="45" t="s">
        <v>137</v>
      </c>
      <c r="P26" s="257">
        <v>1590.6205333307184</v>
      </c>
      <c r="Q26" s="230">
        <v>86.618035227324413</v>
      </c>
      <c r="R26" s="230">
        <v>1504.0024981033939</v>
      </c>
      <c r="S26" s="133">
        <v>1.4590241439085645</v>
      </c>
      <c r="T26" s="263">
        <v>0</v>
      </c>
      <c r="U26" s="129">
        <v>0.2213598113022055</v>
      </c>
      <c r="V26" s="130">
        <v>8.1420083007310694E-3</v>
      </c>
    </row>
    <row r="27" spans="2:40" x14ac:dyDescent="0.25">
      <c r="B27" s="44" t="s">
        <v>120</v>
      </c>
      <c r="C27" s="45" t="s">
        <v>9</v>
      </c>
      <c r="D27" s="47">
        <v>44986</v>
      </c>
      <c r="E27" s="47">
        <v>47391</v>
      </c>
      <c r="F27" s="45" t="s">
        <v>325</v>
      </c>
      <c r="G27" s="230">
        <v>784.51499999999999</v>
      </c>
      <c r="H27" s="230">
        <v>150</v>
      </c>
      <c r="I27" s="230">
        <f t="shared" si="3"/>
        <v>934.51499999999999</v>
      </c>
      <c r="J27" s="142">
        <v>374</v>
      </c>
      <c r="K27" s="219">
        <v>181.112109</v>
      </c>
      <c r="L27" s="230">
        <v>908.71766047413178</v>
      </c>
      <c r="M27" s="142">
        <v>35.160207974131865</v>
      </c>
      <c r="N27" s="230">
        <v>873.55745249999995</v>
      </c>
      <c r="O27" s="45" t="s">
        <v>122</v>
      </c>
      <c r="P27" s="257">
        <v>408</v>
      </c>
      <c r="Q27" s="260">
        <v>13.294384000000001</v>
      </c>
      <c r="R27" s="258">
        <v>394.33200199999999</v>
      </c>
      <c r="S27" s="259">
        <v>1.1564874537187757</v>
      </c>
      <c r="T27" s="260">
        <v>0</v>
      </c>
      <c r="U27" s="261">
        <v>0.3591079171384417</v>
      </c>
      <c r="V27" s="262">
        <v>0</v>
      </c>
      <c r="W27" s="60"/>
    </row>
    <row r="28" spans="2:40" ht="11.25" x14ac:dyDescent="0.25">
      <c r="B28" s="44" t="s">
        <v>109</v>
      </c>
      <c r="C28" s="214"/>
      <c r="D28" s="141"/>
      <c r="E28" s="141"/>
      <c r="F28" s="139"/>
      <c r="G28" s="168"/>
      <c r="H28" s="142"/>
      <c r="I28" s="168"/>
      <c r="J28" s="168"/>
      <c r="K28" s="163"/>
      <c r="L28" s="230">
        <v>849</v>
      </c>
      <c r="M28" s="142">
        <v>0</v>
      </c>
      <c r="N28" s="140">
        <v>0</v>
      </c>
      <c r="O28" s="139"/>
      <c r="P28" s="167"/>
      <c r="Q28" s="132"/>
      <c r="R28" s="168"/>
      <c r="S28" s="133"/>
      <c r="T28" s="134"/>
      <c r="U28" s="129"/>
      <c r="V28" s="130"/>
    </row>
    <row r="29" spans="2:40" s="88" customFormat="1" ht="13.5" customHeight="1" x14ac:dyDescent="0.25">
      <c r="B29" s="50" t="s">
        <v>31</v>
      </c>
      <c r="C29" s="215"/>
      <c r="D29" s="53"/>
      <c r="E29" s="53"/>
      <c r="F29" s="53"/>
      <c r="G29" s="51"/>
      <c r="H29" s="52"/>
      <c r="I29" s="52"/>
      <c r="J29" s="52"/>
      <c r="K29" s="52"/>
      <c r="L29" s="237">
        <v>3360.7531689224948</v>
      </c>
      <c r="M29" s="237">
        <f>SUM(M26:M27)</f>
        <v>236.41056642249504</v>
      </c>
      <c r="N29" s="237">
        <f>SUM(N26:N28)</f>
        <v>1968.62403449919</v>
      </c>
      <c r="O29" s="53"/>
      <c r="P29" s="52"/>
      <c r="Q29" s="52"/>
      <c r="R29" s="52"/>
      <c r="S29" s="52"/>
      <c r="T29" s="52"/>
      <c r="U29" s="52"/>
      <c r="V29" s="108"/>
    </row>
    <row r="30" spans="2:40" ht="13.5" customHeight="1" x14ac:dyDescent="0.25">
      <c r="B30" s="307" t="s">
        <v>60</v>
      </c>
      <c r="C30" s="307"/>
      <c r="D30" s="302"/>
      <c r="E30" s="302"/>
      <c r="F30" s="302"/>
      <c r="G30" s="308"/>
      <c r="H30" s="309"/>
      <c r="I30" s="309"/>
      <c r="J30" s="310"/>
      <c r="K30" s="310"/>
      <c r="L30" s="290">
        <v>12266.803258661148</v>
      </c>
      <c r="M30" s="290">
        <f>M29+M24+M17+1</f>
        <v>468.69413171502242</v>
      </c>
      <c r="N30" s="290">
        <f>N29+N24+N17-1</f>
        <v>7730.817269991815</v>
      </c>
      <c r="O30" s="302"/>
      <c r="P30" s="309"/>
      <c r="Q30" s="310"/>
      <c r="R30" s="310"/>
      <c r="S30" s="309"/>
      <c r="T30" s="310"/>
      <c r="U30" s="310"/>
      <c r="V30" s="310"/>
      <c r="W30" s="88"/>
    </row>
    <row r="31" spans="2:40" ht="11.25" x14ac:dyDescent="0.25">
      <c r="B31" s="62" t="s">
        <v>339</v>
      </c>
      <c r="C31" s="62"/>
      <c r="D31" s="77"/>
      <c r="E31" s="77"/>
      <c r="F31" s="76"/>
      <c r="G31" s="74"/>
      <c r="H31" s="75"/>
      <c r="I31" s="75"/>
      <c r="J31" s="75"/>
      <c r="K31" s="75"/>
      <c r="L31" s="75"/>
      <c r="M31" s="75"/>
      <c r="N31" s="75"/>
      <c r="O31" s="76"/>
      <c r="P31" s="75"/>
      <c r="Q31" s="75"/>
      <c r="R31" s="75"/>
      <c r="S31" s="75"/>
      <c r="T31" s="75"/>
      <c r="U31" s="75"/>
      <c r="V31" s="75"/>
      <c r="AB31" s="395"/>
      <c r="AC31" s="395"/>
      <c r="AD31" s="395"/>
      <c r="AE31" s="395"/>
      <c r="AF31" s="395"/>
      <c r="AG31" s="395"/>
      <c r="AH31" s="395"/>
      <c r="AI31" s="395"/>
      <c r="AJ31" s="395"/>
      <c r="AK31" s="395"/>
      <c r="AL31" s="395"/>
      <c r="AM31" s="395"/>
      <c r="AN31" s="395"/>
    </row>
    <row r="32" spans="2:40" ht="23.65" customHeight="1" x14ac:dyDescent="0.25">
      <c r="B32" s="386" t="s">
        <v>338</v>
      </c>
      <c r="C32" s="386"/>
      <c r="D32" s="387"/>
      <c r="E32" s="387"/>
      <c r="F32" s="387"/>
      <c r="G32" s="387"/>
      <c r="H32" s="387"/>
      <c r="I32" s="387"/>
      <c r="J32" s="387"/>
      <c r="K32" s="387"/>
      <c r="L32" s="387"/>
      <c r="M32" s="387"/>
      <c r="N32" s="387"/>
      <c r="O32" s="387"/>
      <c r="P32" s="387"/>
      <c r="Q32" s="387"/>
      <c r="R32" s="387"/>
      <c r="S32" s="387"/>
      <c r="T32" s="387"/>
      <c r="U32" s="387"/>
      <c r="V32" s="387"/>
    </row>
    <row r="33" spans="2:22" ht="11.25" x14ac:dyDescent="0.25">
      <c r="B33" s="62"/>
      <c r="C33" s="62"/>
      <c r="D33" s="77"/>
      <c r="E33" s="77"/>
      <c r="F33" s="76"/>
      <c r="G33" s="74"/>
      <c r="H33" s="75"/>
      <c r="I33" s="75"/>
      <c r="J33" s="75"/>
      <c r="K33" s="75"/>
      <c r="L33" s="75"/>
      <c r="M33" s="75"/>
      <c r="N33" s="75"/>
      <c r="O33" s="76"/>
      <c r="P33" s="75"/>
      <c r="Q33" s="75"/>
      <c r="R33" s="75"/>
      <c r="S33" s="75"/>
      <c r="T33" s="75"/>
      <c r="U33" s="75"/>
      <c r="V33" s="75"/>
    </row>
    <row r="34" spans="2:22" x14ac:dyDescent="0.25">
      <c r="P34" s="38"/>
      <c r="S34" s="38"/>
    </row>
    <row r="39" spans="2:22" x14ac:dyDescent="0.25">
      <c r="L39" s="84"/>
      <c r="M39" s="84"/>
      <c r="R39" s="84"/>
      <c r="U39" s="84"/>
      <c r="V39" s="84"/>
    </row>
  </sheetData>
  <mergeCells count="11">
    <mergeCell ref="C1:K1"/>
    <mergeCell ref="L1:N1"/>
    <mergeCell ref="O1:V1"/>
    <mergeCell ref="AB31:AN31"/>
    <mergeCell ref="D2:F2"/>
    <mergeCell ref="G2:I2"/>
    <mergeCell ref="B32:V32"/>
    <mergeCell ref="B2:B3"/>
    <mergeCell ref="L2:N2"/>
    <mergeCell ref="P2:R2"/>
    <mergeCell ref="S2:U2"/>
  </mergeCells>
  <printOptions horizontalCentered="1" verticalCentered="1"/>
  <pageMargins left="0.23622047244094491" right="0.23622047244094491" top="0.74803149606299213" bottom="0.74803149606299213" header="0.31496062992125984" footer="0.31496062992125984"/>
  <pageSetup paperSize="9" scale="7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D2E8455E2DDED4A9E246B21040F70D7" ma:contentTypeVersion="17" ma:contentTypeDescription="Create a new document." ma:contentTypeScope="" ma:versionID="3584c3ef3feddfc7d5ec8672b4cd266b">
  <xsd:schema xmlns:xsd="http://www.w3.org/2001/XMLSchema" xmlns:xs="http://www.w3.org/2001/XMLSchema" xmlns:p="http://schemas.microsoft.com/office/2006/metadata/properties" xmlns:ns2="01a0b749-5424-4c84-8d50-30ab60aaf795" xmlns:ns3="7e71a841-3909-4712-99f7-42e62224c0a4" targetNamespace="http://schemas.microsoft.com/office/2006/metadata/properties" ma:root="true" ma:fieldsID="17ac39776c0f33ad88d659b4e4565c5f" ns2:_="" ns3:_="">
    <xsd:import namespace="01a0b749-5424-4c84-8d50-30ab60aaf795"/>
    <xsd:import namespace="7e71a841-3909-4712-99f7-42e62224c0a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LengthInSeconds" minOccurs="0"/>
                <xsd:element ref="ns3:MediaServiceDateTaken" minOccurs="0"/>
                <xsd:element ref="ns3:MediaServiceOCR" minOccurs="0"/>
                <xsd:element ref="ns3:MediaServiceGenerationTime" minOccurs="0"/>
                <xsd:element ref="ns3:MediaServiceEventHashCode"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a0b749-5424-4c84-8d50-30ab60aaf79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e649504-f506-4eff-9b3b-9d3795f71a61}" ma:internalName="TaxCatchAll" ma:showField="CatchAllData" ma:web="01a0b749-5424-4c84-8d50-30ab60aaf79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e71a841-3909-4712-99f7-42e62224c0a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8d84140-228d-486f-8a7a-6e9338a7340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e71a841-3909-4712-99f7-42e62224c0a4">
      <Terms xmlns="http://schemas.microsoft.com/office/infopath/2007/PartnerControls"/>
    </lcf76f155ced4ddcb4097134ff3c332f>
    <TaxCatchAll xmlns="01a0b749-5424-4c84-8d50-30ab60aaf795" xsi:nil="true"/>
  </documentManagement>
</p:properties>
</file>

<file path=customXml/itemProps1.xml><?xml version="1.0" encoding="utf-8"?>
<ds:datastoreItem xmlns:ds="http://schemas.openxmlformats.org/officeDocument/2006/customXml" ds:itemID="{89D58799-2A0C-418E-96CE-E654964ABEFD}">
  <ds:schemaRefs>
    <ds:schemaRef ds:uri="http://schemas.microsoft.com/sharepoint/v3/contenttype/forms"/>
  </ds:schemaRefs>
</ds:datastoreItem>
</file>

<file path=customXml/itemProps2.xml><?xml version="1.0" encoding="utf-8"?>
<ds:datastoreItem xmlns:ds="http://schemas.openxmlformats.org/officeDocument/2006/customXml" ds:itemID="{6846E800-69AE-4265-B490-4B152C75B4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a0b749-5424-4c84-8d50-30ab60aaf795"/>
    <ds:schemaRef ds:uri="7e71a841-3909-4712-99f7-42e62224c0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F3AEAA-DCA5-4478-A2B7-E52E14CEE760}">
  <ds:schemaRefs>
    <ds:schemaRef ds:uri="http://purl.org/dc/terms/"/>
    <ds:schemaRef ds:uri="http://schemas.microsoft.com/office/2006/metadata/properties"/>
    <ds:schemaRef ds:uri="http://schemas.microsoft.com/office/infopath/2007/PartnerControls"/>
    <ds:schemaRef ds:uri="http://purl.org/dc/dcmitype/"/>
    <ds:schemaRef ds:uri="http://www.w3.org/XML/1998/namespace"/>
    <ds:schemaRef ds:uri="http://schemas.microsoft.com/office/2006/documentManagement/types"/>
    <ds:schemaRef ds:uri="http://schemas.openxmlformats.org/package/2006/metadata/core-properties"/>
    <ds:schemaRef ds:uri="7e71a841-3909-4712-99f7-42e62224c0a4"/>
    <ds:schemaRef ds:uri="01a0b749-5424-4c84-8d50-30ab60aaf795"/>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15</vt:i4>
      </vt:variant>
      <vt:variant>
        <vt:lpstr>Named Ranges</vt:lpstr>
      </vt:variant>
      <vt:variant>
        <vt:i4>9</vt:i4>
      </vt:variant>
    </vt:vector>
  </HeadingPairs>
  <TitlesOfParts>
    <vt:vector size="24" baseType="lpstr">
      <vt:lpstr>Cover</vt:lpstr>
      <vt:lpstr>Business activity&gt;&gt;&gt;</vt:lpstr>
      <vt:lpstr>Fundraising</vt:lpstr>
      <vt:lpstr>Deployment</vt:lpstr>
      <vt:lpstr>Realisations</vt:lpstr>
      <vt:lpstr>Fund information&gt;&gt;&gt;</vt:lpstr>
      <vt:lpstr>Structured &amp; Private Equity</vt:lpstr>
      <vt:lpstr>Private Debt</vt:lpstr>
      <vt:lpstr>Real Assets</vt:lpstr>
      <vt:lpstr>Credit - Liquid</vt:lpstr>
      <vt:lpstr>Credit - CLOs</vt:lpstr>
      <vt:lpstr>Fund returns over time</vt:lpstr>
      <vt:lpstr>Balance sheet inv. port.&gt;&gt;&gt;</vt:lpstr>
      <vt:lpstr>Balance sheet</vt:lpstr>
      <vt:lpstr>Disclaimer</vt:lpstr>
      <vt:lpstr>'Balance sheet inv. port.&gt;&gt;&gt;'!Print_Area</vt:lpstr>
      <vt:lpstr>'Business activity&gt;&gt;&gt;'!Print_Area</vt:lpstr>
      <vt:lpstr>Cover!Print_Area</vt:lpstr>
      <vt:lpstr>'Credit - CLOs'!Print_Area</vt:lpstr>
      <vt:lpstr>'Fund information&gt;&gt;&gt;'!Print_Area</vt:lpstr>
      <vt:lpstr>'Fund returns over time'!Print_Area</vt:lpstr>
      <vt:lpstr>'Private Debt'!Print_Area</vt:lpstr>
      <vt:lpstr>'Real Assets'!Print_Area</vt:lpstr>
      <vt:lpstr>'Structured &amp; Private Equity'!Print_Area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Larissa Machatzke</dc:creator>
  <cp:keywords/>
  <dc:description/>
  <cp:lastModifiedBy>Caterina Neri</cp:lastModifiedBy>
  <cp:revision/>
  <dcterms:created xsi:type="dcterms:W3CDTF">2021-11-10T16:54:38Z</dcterms:created>
  <dcterms:modified xsi:type="dcterms:W3CDTF">2024-11-12T16:42:51Z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0x010100AD2E8455E2DDED4A9E246B21040F70D7</vt:lpwstr>
  </property>
  <property fmtid="{D5CDD505-2E9C-101B-9397-08002B2CF9AE}" pid="3" name="MediaServiceImageTags">
    <vt:lpwstr/>
  </property>
  <property fmtid="{D5CDD505-2E9C-101B-9397-08002B2CF9AE}" pid="4" name="MSIP_Label_f317503a-cef2-4ac6-8aef-147511658915_Enabled">
    <vt:lpwstr>true</vt:lpwstr>
  </property>
  <property fmtid="{D5CDD505-2E9C-101B-9397-08002B2CF9AE}" pid="5" name="MSIP_Label_f317503a-cef2-4ac6-8aef-147511658915_SetDate">
    <vt:lpwstr>2022-08-23T09:57:59Z</vt:lpwstr>
  </property>
  <property fmtid="{D5CDD505-2E9C-101B-9397-08002B2CF9AE}" pid="6" name="MSIP_Label_f317503a-cef2-4ac6-8aef-147511658915_Method">
    <vt:lpwstr>Privileged</vt:lpwstr>
  </property>
  <property fmtid="{D5CDD505-2E9C-101B-9397-08002B2CF9AE}" pid="7" name="MSIP_Label_f317503a-cef2-4ac6-8aef-147511658915_Name">
    <vt:lpwstr>ICG-DataClassificationTag-Sensitive</vt:lpwstr>
  </property>
  <property fmtid="{D5CDD505-2E9C-101B-9397-08002B2CF9AE}" pid="8" name="MSIP_Label_f317503a-cef2-4ac6-8aef-147511658915_SiteId">
    <vt:lpwstr>31d4ce72-dfb2-4be8-b876-3278f8641754</vt:lpwstr>
  </property>
  <property fmtid="{D5CDD505-2E9C-101B-9397-08002B2CF9AE}" pid="9" name="MSIP_Label_f317503a-cef2-4ac6-8aef-147511658915_ActionId">
    <vt:lpwstr>535cd4b4-b162-4985-a765-271bd75b6657</vt:lpwstr>
  </property>
  <property fmtid="{D5CDD505-2E9C-101B-9397-08002B2CF9AE}" pid="10" name="MSIP_Label_f317503a-cef2-4ac6-8aef-147511658915_ContentBits">
    <vt:lpwstr>0</vt:lpwstr>
  </property>
</Properties>
</file>